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filterPrivacy="1" defaultThemeVersion="124226"/>
  <xr:revisionPtr revIDLastSave="0" documentId="13_ncr:1_{168B7611-D812-45B4-928F-E5970F41D289}" xr6:coauthVersionLast="36" xr6:coauthVersionMax="36" xr10:uidLastSave="{00000000-0000-0000-0000-000000000000}"/>
  <bookViews>
    <workbookView xWindow="0" yWindow="0" windowWidth="26925" windowHeight="8400" xr2:uid="{00000000-000D-0000-FFFF-FFFF00000000}"/>
  </bookViews>
  <sheets>
    <sheet name="Жулябина 10" sheetId="1" r:id="rId1"/>
    <sheet name="Жулябина 12" sheetId="2" r:id="rId2"/>
    <sheet name="Жулябина 18" sheetId="3" r:id="rId3"/>
    <sheet name="Жулябина 18а" sheetId="4" r:id="rId4"/>
    <sheet name="Жулябина 20" sheetId="5" r:id="rId5"/>
    <sheet name="Жулябина 20а" sheetId="6" r:id="rId6"/>
    <sheet name="Жулябина 22" sheetId="7" r:id="rId7"/>
    <sheet name="Ленина 02" sheetId="8" r:id="rId8"/>
    <sheet name="Ленина02к1" sheetId="9" r:id="rId9"/>
    <sheet name="Ленина02к2 " sheetId="10" r:id="rId10"/>
    <sheet name="Ленина02к3" sheetId="11" r:id="rId11"/>
    <sheet name="Ленина10" sheetId="12" r:id="rId12"/>
    <sheet name="Ленина12" sheetId="13" r:id="rId13"/>
    <sheet name="Ленина12а" sheetId="14" r:id="rId14"/>
    <sheet name="Ленина2к1" sheetId="15" r:id="rId15"/>
    <sheet name="Ленина2к2" sheetId="16" r:id="rId16"/>
    <sheet name="Ленина2к4" sheetId="17" r:id="rId17"/>
    <sheet name="Ленина4" sheetId="18" r:id="rId18"/>
    <sheet name="Ленина4а" sheetId="19" r:id="rId19"/>
    <sheet name="Ленина8" sheetId="20" r:id="rId20"/>
    <sheet name="Ленина8а" sheetId="21" r:id="rId21"/>
    <sheet name="Ног.ш10" sheetId="22" r:id="rId22"/>
    <sheet name="Ног.ш12" sheetId="23" r:id="rId23"/>
    <sheet name="Ног.ш12а" sheetId="24" r:id="rId24"/>
    <sheet name="Ног.ш16" sheetId="25" r:id="rId25"/>
    <sheet name="Ног.ш18" sheetId="26" r:id="rId26"/>
    <sheet name="Ног.ш18а" sheetId="27" r:id="rId27"/>
    <sheet name="Ног.ш20" sheetId="28" r:id="rId28"/>
    <sheet name="Ног.ш20а" sheetId="29" r:id="rId29"/>
    <sheet name="Ног.ш22" sheetId="30" r:id="rId30"/>
    <sheet name="Ног.ш4" sheetId="31" r:id="rId31"/>
    <sheet name="Ног.ш6" sheetId="32" r:id="rId32"/>
    <sheet name="Ног.ш8" sheetId="33" r:id="rId33"/>
    <sheet name="Пушк19-16" sheetId="34" r:id="rId34"/>
    <sheet name="Пушк21" sheetId="35" r:id="rId35"/>
    <sheet name="Пушк23" sheetId="45" r:id="rId36"/>
    <sheet name="Пушк24-14" sheetId="36" r:id="rId37"/>
    <sheet name="Пушк25" sheetId="37" r:id="rId38"/>
    <sheet name="Пушк25а" sheetId="38" r:id="rId39"/>
    <sheet name="Пушк27" sheetId="39" r:id="rId40"/>
    <sheet name="Пушк28" sheetId="40" r:id="rId41"/>
    <sheet name="Пушк28а" sheetId="46" r:id="rId42"/>
    <sheet name="Пушк29" sheetId="41" r:id="rId43"/>
    <sheet name="Пушк31" sheetId="42" r:id="rId44"/>
    <sheet name="Пушк35" sheetId="43" r:id="rId45"/>
    <sheet name="Пушк36" sheetId="44" r:id="rId46"/>
  </sheets>
  <calcPr calcId="191029"/>
</workbook>
</file>

<file path=xl/calcChain.xml><?xml version="1.0" encoding="utf-8"?>
<calcChain xmlns="http://schemas.openxmlformats.org/spreadsheetml/2006/main">
  <c r="E21" i="43" l="1"/>
  <c r="E47" i="26" l="1"/>
  <c r="E52" i="26" l="1"/>
  <c r="E31" i="3" l="1"/>
  <c r="E10" i="44" l="1"/>
  <c r="E10" i="43"/>
  <c r="E10" i="42"/>
  <c r="E10" i="41"/>
  <c r="E10" i="46"/>
  <c r="E10" i="40"/>
  <c r="E10" i="39"/>
  <c r="E10" i="38"/>
  <c r="E10" i="37"/>
  <c r="E10" i="36"/>
  <c r="E10" i="45"/>
  <c r="E10" i="35"/>
  <c r="E10" i="34" l="1"/>
  <c r="E10" i="33"/>
  <c r="E10" i="32"/>
  <c r="E10" i="31"/>
  <c r="E10" i="30"/>
  <c r="E10" i="29"/>
  <c r="E10" i="28"/>
  <c r="E10" i="27"/>
  <c r="E10" i="26"/>
  <c r="E10" i="25"/>
  <c r="E10" i="24"/>
  <c r="E10" i="23"/>
  <c r="E10" i="22"/>
  <c r="E10" i="21"/>
  <c r="E10" i="20"/>
  <c r="E10" i="19"/>
  <c r="E10" i="18"/>
  <c r="E10" i="17"/>
  <c r="E10" i="16"/>
  <c r="E10" i="15"/>
  <c r="E10" i="14"/>
  <c r="E10" i="13"/>
  <c r="E10" i="12"/>
  <c r="E10" i="11"/>
  <c r="E10" i="10"/>
  <c r="E10" i="9"/>
  <c r="E10" i="8"/>
  <c r="E10" i="6"/>
  <c r="E10" i="7"/>
  <c r="E10" i="5"/>
  <c r="E10" i="4"/>
  <c r="E10" i="3"/>
  <c r="E10" i="2"/>
  <c r="E10" i="1"/>
  <c r="E23" i="8" l="1"/>
  <c r="E21" i="11"/>
  <c r="E26" i="11" s="1"/>
  <c r="E21" i="40"/>
  <c r="E21" i="32"/>
  <c r="E21" i="19"/>
  <c r="E21" i="8"/>
  <c r="E26" i="8" s="1"/>
  <c r="E21" i="21"/>
  <c r="E25" i="21" s="1"/>
  <c r="E16" i="18"/>
  <c r="E21" i="9"/>
  <c r="E22" i="31"/>
  <c r="E23" i="21"/>
  <c r="E23" i="11"/>
  <c r="E24" i="11"/>
  <c r="E21" i="42"/>
  <c r="E21" i="33"/>
  <c r="E22" i="23"/>
  <c r="E21" i="23" s="1"/>
  <c r="E21" i="22"/>
  <c r="E21" i="5"/>
  <c r="E22" i="3"/>
  <c r="E21" i="3" s="1"/>
  <c r="E21" i="39"/>
  <c r="C9" i="8" l="1"/>
  <c r="E9" i="8" s="1"/>
  <c r="C9" i="44" l="1"/>
  <c r="E9" i="44" s="1"/>
  <c r="C9" i="41"/>
  <c r="E9" i="41" s="1"/>
  <c r="C9" i="45"/>
  <c r="E9" i="45" s="1"/>
  <c r="C9" i="35"/>
  <c r="E9" i="35" s="1"/>
  <c r="C9" i="34"/>
  <c r="E9" i="34" s="1"/>
  <c r="C9" i="33"/>
  <c r="E9" i="33" s="1"/>
  <c r="C9" i="28"/>
  <c r="E9" i="28" s="1"/>
  <c r="C9" i="23"/>
  <c r="C9" i="18"/>
  <c r="C9" i="17"/>
  <c r="C9" i="10"/>
  <c r="E9" i="10" s="1"/>
  <c r="C9" i="9"/>
  <c r="E9" i="9" s="1"/>
  <c r="C9" i="1"/>
  <c r="E9" i="1" s="1"/>
  <c r="E47" i="44" l="1"/>
  <c r="E48" i="43"/>
  <c r="E31" i="42"/>
  <c r="E54" i="42" s="1"/>
  <c r="E40" i="42"/>
  <c r="E49" i="42"/>
  <c r="E38" i="41"/>
  <c r="E29" i="41"/>
  <c r="E52" i="41" s="1"/>
  <c r="E47" i="41"/>
  <c r="E30" i="40"/>
  <c r="E39" i="40"/>
  <c r="E48" i="40"/>
  <c r="E38" i="46"/>
  <c r="E29" i="46"/>
  <c r="E47" i="46"/>
  <c r="E30" i="39"/>
  <c r="E53" i="39" s="1"/>
  <c r="E39" i="39"/>
  <c r="E48" i="39"/>
  <c r="E48" i="37"/>
  <c r="E39" i="37"/>
  <c r="E30" i="37"/>
  <c r="E47" i="38"/>
  <c r="E29" i="36"/>
  <c r="E38" i="36"/>
  <c r="E47" i="36"/>
  <c r="E47" i="45"/>
  <c r="E29" i="45"/>
  <c r="E38" i="45"/>
  <c r="E38" i="35"/>
  <c r="E29" i="35"/>
  <c r="E47" i="35"/>
  <c r="E47" i="34"/>
  <c r="E48" i="33"/>
  <c r="E49" i="32"/>
  <c r="E30" i="31"/>
  <c r="E39" i="31"/>
  <c r="E48" i="31"/>
  <c r="E47" i="30"/>
  <c r="E47" i="29"/>
  <c r="E47" i="28"/>
  <c r="E47" i="27"/>
  <c r="E38" i="25"/>
  <c r="E29" i="25"/>
  <c r="E47" i="25"/>
  <c r="E48" i="24"/>
  <c r="E48" i="23"/>
  <c r="E31" i="22"/>
  <c r="E40" i="22"/>
  <c r="E49" i="22"/>
  <c r="E49" i="21"/>
  <c r="E31" i="21"/>
  <c r="E40" i="21"/>
  <c r="E47" i="20"/>
  <c r="E38" i="20"/>
  <c r="E29" i="20"/>
  <c r="E52" i="20" s="1"/>
  <c r="E30" i="19"/>
  <c r="E53" i="19" s="1"/>
  <c r="E39" i="19"/>
  <c r="E48" i="19"/>
  <c r="E47" i="18"/>
  <c r="E38" i="18"/>
  <c r="E29" i="18"/>
  <c r="E47" i="17"/>
  <c r="E47" i="16"/>
  <c r="E47" i="15"/>
  <c r="E47" i="14"/>
  <c r="E47" i="13"/>
  <c r="E47" i="12"/>
  <c r="E50" i="11"/>
  <c r="E54" i="21" l="1"/>
  <c r="E52" i="36"/>
  <c r="E52" i="35"/>
  <c r="E52" i="46"/>
  <c r="E53" i="40"/>
  <c r="E52" i="45"/>
  <c r="E52" i="18"/>
  <c r="E53" i="37"/>
  <c r="E48" i="9"/>
  <c r="E47" i="10"/>
  <c r="E50" i="8"/>
  <c r="E29" i="7"/>
  <c r="E38" i="7"/>
  <c r="E47" i="7"/>
  <c r="E48" i="6"/>
  <c r="E49" i="5"/>
  <c r="E48" i="4"/>
  <c r="E49" i="3"/>
  <c r="E29" i="2"/>
  <c r="E38" i="2"/>
  <c r="E47" i="2"/>
  <c r="E29" i="1"/>
  <c r="E38" i="1"/>
  <c r="E47" i="1"/>
  <c r="E52" i="2" l="1"/>
  <c r="E52" i="1"/>
  <c r="E38" i="44"/>
  <c r="E29" i="44"/>
  <c r="E52" i="44" s="1"/>
  <c r="E33" i="44"/>
  <c r="E30" i="43"/>
  <c r="E39" i="43"/>
  <c r="E34" i="43"/>
  <c r="E38" i="38"/>
  <c r="E29" i="38"/>
  <c r="E33" i="38"/>
  <c r="E29" i="34"/>
  <c r="E52" i="34" s="1"/>
  <c r="E38" i="34"/>
  <c r="E39" i="33"/>
  <c r="E30" i="33"/>
  <c r="E34" i="33"/>
  <c r="E40" i="32"/>
  <c r="E31" i="32"/>
  <c r="E35" i="32"/>
  <c r="E34" i="31"/>
  <c r="E53" i="31" s="1"/>
  <c r="E38" i="30"/>
  <c r="E29" i="30"/>
  <c r="E33" i="30"/>
  <c r="E38" i="29"/>
  <c r="E29" i="29"/>
  <c r="E33" i="29"/>
  <c r="E38" i="28"/>
  <c r="E33" i="28"/>
  <c r="E29" i="28"/>
  <c r="E33" i="27"/>
  <c r="E29" i="27"/>
  <c r="E38" i="27"/>
  <c r="E38" i="26"/>
  <c r="E29" i="26"/>
  <c r="E33" i="26"/>
  <c r="E33" i="25"/>
  <c r="E52" i="25" s="1"/>
  <c r="E30" i="24"/>
  <c r="E53" i="24" s="1"/>
  <c r="E39" i="24"/>
  <c r="E39" i="23"/>
  <c r="E30" i="23"/>
  <c r="E53" i="23" s="1"/>
  <c r="E34" i="23"/>
  <c r="E35" i="22"/>
  <c r="E54" i="22" s="1"/>
  <c r="E29" i="17"/>
  <c r="E38" i="17"/>
  <c r="E33" i="17"/>
  <c r="E33" i="16"/>
  <c r="E52" i="16" s="1"/>
  <c r="E29" i="15"/>
  <c r="E38" i="15"/>
  <c r="E33" i="15"/>
  <c r="E29" i="14"/>
  <c r="E38" i="14"/>
  <c r="E29" i="13"/>
  <c r="E52" i="13" s="1"/>
  <c r="E38" i="13"/>
  <c r="E38" i="12"/>
  <c r="E29" i="12"/>
  <c r="E52" i="12" s="1"/>
  <c r="E32" i="11"/>
  <c r="E55" i="11" s="1"/>
  <c r="E41" i="11"/>
  <c r="E36" i="11"/>
  <c r="E38" i="10"/>
  <c r="E29" i="10"/>
  <c r="E52" i="10" s="1"/>
  <c r="E33" i="10"/>
  <c r="E39" i="9"/>
  <c r="E34" i="9"/>
  <c r="E30" i="9"/>
  <c r="E53" i="9" s="1"/>
  <c r="E41" i="8"/>
  <c r="E32" i="8"/>
  <c r="E36" i="8"/>
  <c r="E33" i="7"/>
  <c r="E52" i="7" s="1"/>
  <c r="E39" i="6"/>
  <c r="E34" i="6"/>
  <c r="E30" i="6"/>
  <c r="E53" i="6" s="1"/>
  <c r="E40" i="5"/>
  <c r="E35" i="5"/>
  <c r="E31" i="5"/>
  <c r="E39" i="4"/>
  <c r="E34" i="4"/>
  <c r="E30" i="4"/>
  <c r="E40" i="3"/>
  <c r="E35" i="3"/>
  <c r="E54" i="3" s="1"/>
  <c r="E52" i="15" l="1"/>
  <c r="E53" i="33"/>
  <c r="E54" i="5"/>
  <c r="E55" i="8"/>
  <c r="E52" i="14"/>
  <c r="E52" i="30"/>
  <c r="E54" i="32"/>
  <c r="E52" i="38"/>
  <c r="E53" i="43"/>
  <c r="E52" i="17"/>
  <c r="E52" i="27"/>
  <c r="E53" i="4"/>
  <c r="E52" i="28"/>
  <c r="E52" i="29"/>
  <c r="C9" i="46" l="1"/>
  <c r="E9" i="46" s="1"/>
  <c r="C9" i="43" l="1"/>
  <c r="E9" i="43" s="1"/>
  <c r="C9" i="42"/>
  <c r="E9" i="42" s="1"/>
  <c r="C9" i="40"/>
  <c r="C9" i="39"/>
  <c r="E9" i="39" s="1"/>
  <c r="C9" i="38"/>
  <c r="E9" i="38" s="1"/>
  <c r="C9" i="37"/>
  <c r="E9" i="37" s="1"/>
  <c r="C9" i="36"/>
  <c r="E9" i="36" s="1"/>
  <c r="C9" i="32" l="1"/>
  <c r="E9" i="32" s="1"/>
  <c r="C9" i="31"/>
  <c r="E9" i="31" s="1"/>
  <c r="C9" i="30"/>
  <c r="E9" i="30" s="1"/>
  <c r="C9" i="29"/>
  <c r="C9" i="27"/>
  <c r="C9" i="26"/>
  <c r="C9" i="25"/>
  <c r="C9" i="24"/>
  <c r="C9" i="22"/>
  <c r="C9" i="21"/>
  <c r="C9" i="20"/>
  <c r="C9" i="19"/>
  <c r="C9" i="16"/>
  <c r="C9" i="15"/>
  <c r="C9" i="14"/>
  <c r="C9" i="13"/>
  <c r="E9" i="13" s="1"/>
  <c r="C9" i="12"/>
  <c r="E9" i="12" s="1"/>
  <c r="C9" i="11"/>
  <c r="E9" i="11" s="1"/>
  <c r="C9" i="7"/>
  <c r="E9" i="7" s="1"/>
  <c r="C9" i="6"/>
  <c r="E9" i="6" s="1"/>
  <c r="C9" i="5"/>
  <c r="E9" i="5" s="1"/>
  <c r="C9" i="4"/>
  <c r="E9" i="4" s="1"/>
  <c r="C9" i="3"/>
  <c r="E9" i="3" s="1"/>
  <c r="C9" i="2"/>
  <c r="E9" i="2" s="1"/>
</calcChain>
</file>

<file path=xl/sharedStrings.xml><?xml version="1.0" encoding="utf-8"?>
<sst xmlns="http://schemas.openxmlformats.org/spreadsheetml/2006/main" count="2146" uniqueCount="113">
  <si>
    <t>Задолженность за КУ собственников и нанимателей с 01.06.2019г.</t>
  </si>
  <si>
    <t>Виды услуг, оказанные собственниками:</t>
  </si>
  <si>
    <t>Начислено</t>
  </si>
  <si>
    <t>Оплачено</t>
  </si>
  <si>
    <t>% сбора</t>
  </si>
  <si>
    <t>Содержание ж/ф</t>
  </si>
  <si>
    <t xml:space="preserve"> </t>
  </si>
  <si>
    <t>Холодное водоснабжение ОДН</t>
  </si>
  <si>
    <t>Горячее водоснабжение ОДН</t>
  </si>
  <si>
    <t>Водоотведение ОДН</t>
  </si>
  <si>
    <t>Электроснабжение ОДН</t>
  </si>
  <si>
    <t>ИТОГО:</t>
  </si>
  <si>
    <t>Задолженность за КУ собственников и нанимателей на 31.12.2019г.</t>
  </si>
  <si>
    <t>№ п/п</t>
  </si>
  <si>
    <t>Наименование вида работы (услуги)</t>
  </si>
  <si>
    <t>Стоимость работы, услуги, за 6 мес. руб.</t>
  </si>
  <si>
    <t>Содержание общего имущества МКД:</t>
  </si>
  <si>
    <r>
      <t>Содержание земельного участка (</t>
    </r>
    <r>
      <rPr>
        <i/>
        <sz val="10"/>
        <color theme="1"/>
        <rFont val="Times New Roman"/>
        <family val="1"/>
        <charset val="204"/>
      </rPr>
      <t>подметание земельного участка,уборка мусора с газонов, очистка и покраска урн, уборка снега и наледи</t>
    </r>
    <r>
      <rPr>
        <b/>
        <i/>
        <sz val="10"/>
        <color theme="1"/>
        <rFont val="Times New Roman"/>
        <family val="1"/>
        <charset val="204"/>
      </rPr>
      <t>)</t>
    </r>
  </si>
  <si>
    <r>
      <t>Содержание мест общего пользования (</t>
    </r>
    <r>
      <rPr>
        <i/>
        <sz val="10"/>
        <color theme="1"/>
        <rFont val="Times New Roman"/>
        <family val="1"/>
        <charset val="204"/>
      </rPr>
      <t>влажное подметание лестничных проемов и маршей, влажная уборка кабин лифтов, устранение засоров мусоропроводов,протирка пыли с подоконников)</t>
    </r>
  </si>
  <si>
    <t>I. КОНСТРУКТИВНЫЕ ЭЛЕМЕНТЫ:</t>
  </si>
  <si>
    <t>Работы,выполняемые в отношении фундамента, подвала, стен, перекрытий и покрытий, крыши, лестниц, фасада, внутренней отделки, полов, оконных и дверных заполнений и т.п.</t>
  </si>
  <si>
    <t>Работы по текущему ремонту подъездов</t>
  </si>
  <si>
    <t>Итого:</t>
  </si>
  <si>
    <t>II.ВНУТРИДОМОВОЕ ИНЖЕНЕРНОЕ ОБОРУДОВАНИЕ И ТЕХНИЧЕСКИЕ УСТРОЙСТВА</t>
  </si>
  <si>
    <r>
      <t>Обслуживание внутридомовой системы: (</t>
    </r>
    <r>
      <rPr>
        <i/>
        <sz val="10"/>
        <color theme="1"/>
        <rFont val="Times New Roman"/>
        <family val="1"/>
        <charset val="204"/>
      </rPr>
      <t xml:space="preserve"> холодного, горячего водоснабжения, системы теплоснабжения, электрооборудования, в т.ч. замена труб, смена кранов, вентилей</t>
    </r>
    <r>
      <rPr>
        <b/>
        <sz val="10"/>
        <color theme="1"/>
        <rFont val="Times New Roman"/>
        <family val="1"/>
        <charset val="204"/>
      </rPr>
      <t xml:space="preserve">). </t>
    </r>
  </si>
  <si>
    <t>Работы, выполняемые в целях надлежащего содержания системы внутридомового газового оборудования в МКД.</t>
  </si>
  <si>
    <t>услуги сторонних организаций:</t>
  </si>
  <si>
    <t>Техобслуживание газового оборудования(ООО "ГИС")</t>
  </si>
  <si>
    <t>Обследование ,ремонт и устранение завалов вентиляционных каналов и дымоходов(ООО "ГИС")</t>
  </si>
  <si>
    <t>Работы, выполняемые в целях надлежащего содержания лифтов</t>
  </si>
  <si>
    <t>Техническое обслуживание(ООО "Электросталь Лифт")</t>
  </si>
  <si>
    <t>Освидетельствование лифтов (ООО "Московия Эксперт")</t>
  </si>
  <si>
    <t>Дератизация и дезинсекция помещений, входящих в состав общего имущества МКД</t>
  </si>
  <si>
    <r>
      <t>Диспетчерское обслуживание (</t>
    </r>
    <r>
      <rPr>
        <i/>
        <sz val="10"/>
        <color theme="1"/>
        <rFont val="Times New Roman"/>
        <family val="1"/>
        <charset val="204"/>
      </rPr>
      <t>ООО</t>
    </r>
    <r>
      <rPr>
        <b/>
        <sz val="10"/>
        <color theme="1"/>
        <rFont val="Times New Roman"/>
        <family val="1"/>
        <charset val="204"/>
      </rPr>
      <t xml:space="preserve"> "</t>
    </r>
    <r>
      <rPr>
        <i/>
        <sz val="10"/>
        <color theme="1"/>
        <rFont val="Times New Roman"/>
        <family val="1"/>
        <charset val="204"/>
      </rPr>
      <t>ЕДС ЖКХ-Восток"</t>
    </r>
    <r>
      <rPr>
        <b/>
        <sz val="10"/>
        <color theme="1"/>
        <rFont val="Times New Roman"/>
        <family val="1"/>
        <charset val="204"/>
      </rPr>
      <t>)</t>
    </r>
  </si>
  <si>
    <r>
      <t>Паспортно-регистрационное обслуживание (</t>
    </r>
    <r>
      <rPr>
        <i/>
        <sz val="10"/>
        <color theme="1"/>
        <rFont val="Times New Roman"/>
        <family val="1"/>
        <charset val="204"/>
      </rPr>
      <t>ООО</t>
    </r>
    <r>
      <rPr>
        <b/>
        <sz val="10"/>
        <color theme="1"/>
        <rFont val="Times New Roman"/>
        <family val="1"/>
        <charset val="204"/>
      </rPr>
      <t xml:space="preserve"> "</t>
    </r>
    <r>
      <rPr>
        <i/>
        <sz val="10"/>
        <color theme="1"/>
        <rFont val="Times New Roman"/>
        <family val="1"/>
        <charset val="204"/>
      </rPr>
      <t>МФЦ"</t>
    </r>
    <r>
      <rPr>
        <b/>
        <sz val="10"/>
        <color theme="1"/>
        <rFont val="Times New Roman"/>
        <family val="1"/>
        <charset val="204"/>
      </rPr>
      <t>)</t>
    </r>
  </si>
  <si>
    <t xml:space="preserve">Аварийное обслуживание МКД </t>
  </si>
  <si>
    <t>Коммунальные услуги на ОДН:</t>
  </si>
  <si>
    <t>Холодное водоснабжение на ОДН</t>
  </si>
  <si>
    <t>Водоотведение на ОДН</t>
  </si>
  <si>
    <r>
      <t>Потребление электроэнергии (</t>
    </r>
    <r>
      <rPr>
        <i/>
        <sz val="10"/>
        <color theme="1"/>
        <rFont val="Times New Roman"/>
        <family val="1"/>
        <charset val="204"/>
      </rPr>
      <t>АО "Мосэнергосбыт"</t>
    </r>
    <r>
      <rPr>
        <b/>
        <sz val="10"/>
        <color theme="1"/>
        <rFont val="Times New Roman"/>
        <family val="1"/>
        <charset val="204"/>
      </rPr>
      <t>)</t>
    </r>
  </si>
  <si>
    <t>ОТЧЕТ ЗА 2019Г. ПО СОДЕРЖАНИЮ И РЕМОНТУ ОБЩЕГО ИМУЩЕСТВА МКД ПО АДРЕСУ: УЛ.ЖУЛЯБИНА 10</t>
  </si>
  <si>
    <t>ОТЧЕТ ЗА 2019Г. ПО СОДЕРЖАНИЮ И РЕМОНТУ ОБЩЕГО ИМУЩЕСТВА МКД ПО АДРЕСУ: УЛ.ЖУЛЯБИНА 12</t>
  </si>
  <si>
    <t>ОТЧЕТ ЗА 2019Г. ПО СОДЕРЖАНИЮ И РЕМОНТУ ОБЩЕГО ИМУЩЕСТВА МКД ПО АДРЕСУ: УЛ.ЖУЛЯБИНА 18</t>
  </si>
  <si>
    <t>ОТЧЕТ ЗА 2019Г. ПО СОДЕРЖАНИЮ И РЕМОНТУ ОБЩЕГО ИМУЩЕСТВА МКД ПО АДРЕСУ: УЛ.ЖУЛЯБИНА 18а</t>
  </si>
  <si>
    <t>ОТЧЕТ ЗА 2019Г. ПО СОДЕРЖАНИЮ И РЕМОНТУ ОБЩЕГО ИМУЩЕСТВА МКД ПО АДРЕСУ: УЛ.ЖУЛЯБИНА 20</t>
  </si>
  <si>
    <t>ОТЧЕТ ЗА 2019Г. ПО СОДЕРЖАНИЮ И РЕМОНТУ ОБЩЕГО ИМУЩЕСТВА МКД ПО АДРЕСУ: УЛ.ЖУЛЯБИНА 20а</t>
  </si>
  <si>
    <t>ОТЧЕТ ЗА 2019Г. ПО СОДЕРЖАНИЮ И РЕМОНТУ ОБЩЕГО ИМУЩЕСТВА МКД ПО АДРЕСУ: УЛ.ЖУЛЯБИНА 22</t>
  </si>
  <si>
    <t>ОТЧЕТ ЗА 2019Г. ПО СОДЕРЖАНИЮ И РЕМОНТУ ОБЩЕГО ИМУЩЕСТВА МКД ПО АДРЕСУ: ПР.ЛЕНИНА 02К2</t>
  </si>
  <si>
    <t>ОТЧЕТ ЗА 2019Г. ПО СОДЕРЖАНИЮ И РЕМОНТУ ОБЩЕГО ИМУЩЕСТВА МКД ПО АДРЕСУ: ПР.ЛЕНИНА 02К1</t>
  </si>
  <si>
    <t>ОТЧЕТ ЗА 2019Г. ПО СОДЕРЖАНИЮ И РЕМОНТУ ОБЩЕГО ИМУЩЕСТВА МКД ПО АДРЕСУ: ПР.ЛЕНИНА 02К3</t>
  </si>
  <si>
    <t>ОТЧЕТ ЗА 2019Г. ПО СОДЕРЖАНИЮ И РЕМОНТУ ОБЩЕГО ИМУЩЕСТВА МКД ПО АДРЕСУ: ПР.ЛЕНИНА 10</t>
  </si>
  <si>
    <t>ОТЧЕТ ЗА 2019Г. ПО СОДЕРЖАНИЮ И РЕМОНТУ ОБЩЕГО ИМУЩЕСТВА МКД ПО АДРЕСУ: ПР.ЛЕНИНА 12</t>
  </si>
  <si>
    <t>ОТЧЕТ ЗА 2019Г. ПО СОДЕРЖАНИЮ И РЕМОНТУ ОБЩЕГО ИМУЩЕСТВА МКД ПО АДРЕСУ: ПР.ЛЕНИНА 12а</t>
  </si>
  <si>
    <t>ОТЧЕТ ЗА 2019Г. ПО СОДЕРЖАНИЮ И РЕМОНТУ ОБЩЕГО ИМУЩЕСТВА МКД ПО АДРЕСУ: ПР.ЛЕНИНА 2к1</t>
  </si>
  <si>
    <t>ОТЧЕТ ЗА 2019Г. ПО СОДЕРЖАНИЮ И РЕМОНТУ ОБЩЕГО ИМУЩЕСТВА МКД ПО АДРЕСУ: ПР.ЛЕНИНА 2к2</t>
  </si>
  <si>
    <t>ОТЧЕТ ЗА 2019Г. ПО СОДЕРЖАНИЮ И РЕМОНТУ ОБЩЕГО ИМУЩЕСТВА МКД ПО АДРЕСУ: ПР.ЛЕНИНА 2к4</t>
  </si>
  <si>
    <t>ОТЧЕТ ЗА 2019Г. ПО СОДЕРЖАНИЮ И РЕМОНТУ ОБЩЕГО ИМУЩЕСТВА МКД ПО АДРЕСУ: ПР.ЛЕНИНА 4</t>
  </si>
  <si>
    <t>ОТЧЕТ ЗА 2019Г. ПО СОДЕРЖАНИЮ И РЕМОНТУ ОБЩЕГО ИМУЩЕСТВА МКД ПО АДРЕСУ: ПР.ЛЕНИНА 4а</t>
  </si>
  <si>
    <t>ОТЧЕТ ЗА 2019Г. ПО СОДЕРЖАНИЮ И РЕМОНТУ ОБЩЕГО ИМУЩЕСТВА МКД ПО АДРЕСУ: ПР.ЛЕНИНА 8а</t>
  </si>
  <si>
    <t>ОТЧЕТ ЗА 2019Г. ПО СОДЕРЖАНИЮ И РЕМОНТУ ОБЩЕГО ИМУЩЕСТВА МКД ПО АДРЕСУ: НОГИНСКОЕ ШОССЕ 12</t>
  </si>
  <si>
    <t>ОТЧЕТ ЗА 2019Г. ПО СОДЕРЖАНИЮ И РЕМОНТУ ОБЩЕГО ИМУЩЕСТВА МКД ПО АДРЕСУ: НОГИНСКОЕ ШОССЕ 10</t>
  </si>
  <si>
    <t>ОТЧЕТ ЗА 2019Г. ПО СОДЕРЖАНИЮ И РЕМОНТУ ОБЩЕГО ИМУЩЕСТВА МКД ПО АДРЕСУ: НОГИНСКОЕ ШОССЕ 12а</t>
  </si>
  <si>
    <t>ОТЧЕТ ЗА 2019Г. ПО СОДЕРЖАНИЮ И РЕМОНТУ ОБЩЕГО ИМУЩЕСТВА МКД ПО АДРЕСУ: НОГИНСКОЕ ШОССЕ 16</t>
  </si>
  <si>
    <t>ОТЧЕТ ЗА 2019Г. ПО СОДЕРЖАНИЮ И РЕМОНТУ ОБЩЕГО ИМУЩЕСТВА МКД ПО АДРЕСУ: НОГИНСКОЕ ШОССЕ 18</t>
  </si>
  <si>
    <t>ОТЧЕТ ЗА 2019Г. ПО СОДЕРЖАНИЮ И РЕМОНТУ ОБЩЕГО ИМУЩЕСТВА МКД ПО АДРЕСУ: НОГИНСКОЕ ШОССЕ 18а</t>
  </si>
  <si>
    <t>ОТЧЕТ ЗА 2019Г. ПО СОДЕРЖАНИЮ И РЕМОНТУ ОБЩЕГО ИМУЩЕСТВА МКД ПО АДРЕСУ: НОГИНСКОЕ ШОССЕ 20</t>
  </si>
  <si>
    <t>ОТЧЕТ ЗА 2019Г. ПО СОДЕРЖАНИЮ И РЕМОНТУ ОБЩЕГО ИМУЩЕСТВА МКД ПО АДРЕСУ: НОГИНСКОЕ ШОССЕ 20а</t>
  </si>
  <si>
    <t>ОТЧЕТ ЗА 2019Г. ПО СОДЕРЖАНИЮ И РЕМОНТУ ОБЩЕГО ИМУЩЕСТВА МКД ПО АДРЕСУ: НОГИНСКОЕ ШОССЕ 22</t>
  </si>
  <si>
    <t>ОТЧЕТ ЗА 2019Г. ПО СОДЕРЖАНИЮ И РЕМОНТУ ОБЩЕГО ИМУЩЕСТВА МКД ПО АДРЕСУ: НОГИНСКОЕ ШОССЕ 4</t>
  </si>
  <si>
    <t>ОТЧЕТ ЗА 2019Г. ПО СОДЕРЖАНИЮ И РЕМОНТУ ОБЩЕГО ИМУЩЕСТВА МКД ПО АДРЕСУ: ПУШКИНА 19/16</t>
  </si>
  <si>
    <t>ОТЧЕТ ЗА 2019Г. ПО СОДЕРЖАНИЮ И РЕМОНТУ ОБЩЕГО ИМУЩЕСТВА МКД ПО АДРЕСУ: ПУШКИНА 25а</t>
  </si>
  <si>
    <t>ОТЧЕТ ЗА 2019Г. ПО СОДЕРЖАНИЮ И РЕМОНТУ ОБЩЕГО ИМУЩЕСТВА МКД ПО АДРЕСУ: ПУШКИНА 25</t>
  </si>
  <si>
    <t>ОТЧЕТ ЗА 2019Г. ПО СОДЕРЖАНИЮ И РЕМОНТУ ОБЩЕГО ИМУЩЕСТВА МКД ПО АДРЕСУ: ПУШКИНА 27</t>
  </si>
  <si>
    <t>ОТЧЕТ ЗА 2019Г. ПО СОДЕРЖАНИЮ И РЕМОНТУ ОБЩЕГО ИМУЩЕСТВА МКД ПО АДРЕСУ: ПУШКИНА 28</t>
  </si>
  <si>
    <t>ОТЧЕТ ЗА 2019Г. ПО СОДЕРЖАНИЮ И РЕМОНТУ ОБЩЕГО ИМУЩЕСТВА МКД ПО АДРЕСУ: ПУШКИНА 29</t>
  </si>
  <si>
    <t>ОТЧЕТ ЗА 2019Г. ПО СОДЕРЖАНИЮ И РЕМОНТУ ОБЩЕГО ИМУЩЕСТВА МКД ПО АДРЕСУ: ПУШКИНА 31</t>
  </si>
  <si>
    <t>ОТЧЕТ ЗА 2019Г. ПО СОДЕРЖАНИЮ И РЕМОНТУ ОБЩЕГО ИМУЩЕСТВА МКД ПО АДРЕСУ: ПУШКИНА 35</t>
  </si>
  <si>
    <t>ОТЧЕТ ЗА 2019Г. ПО СОДЕРЖАНИЮ И РЕМОНТУ ОБЩЕГО ИМУЩЕСТВА МКД ПО АДРЕСУ: ПУШКИНА 36</t>
  </si>
  <si>
    <t>Дератизационная обработка (ООО "ДЭЗ")</t>
  </si>
  <si>
    <t>Дезинсекционная обработка (ООО "ДЭЗ")</t>
  </si>
  <si>
    <t>Ремонт мягкой кровли</t>
  </si>
  <si>
    <t>Ремонт мягкой кровли кв.61,62,63,64,125,126,127,128</t>
  </si>
  <si>
    <t>Ремонт швов кв.8,9,32,36,42,44,52,60,65,69,77,84,89,91,112</t>
  </si>
  <si>
    <t>Ремонт швов кв.25,29,31,33,37,49,52,103,104,108</t>
  </si>
  <si>
    <t>Ремонт фальшбалкона кв.127</t>
  </si>
  <si>
    <t>Асфальт</t>
  </si>
  <si>
    <t>Монтаж козырька</t>
  </si>
  <si>
    <t>Окраска цоколя</t>
  </si>
  <si>
    <t>Окраска стен п.2</t>
  </si>
  <si>
    <t>Ремонт кровли</t>
  </si>
  <si>
    <t xml:space="preserve">Работы по текущему ремонту подъездов </t>
  </si>
  <si>
    <t>Ремонт п.3</t>
  </si>
  <si>
    <t>Ремонт п.3 (освещение)</t>
  </si>
  <si>
    <t>Ремонт п.1</t>
  </si>
  <si>
    <t>Ремонт л/клеток п.3(кв.5,8,17,38,49,65,72,92)</t>
  </si>
  <si>
    <t>Ремонт швов кв.12,89,127,141,193</t>
  </si>
  <si>
    <t>Установка оконных блоков п.1</t>
  </si>
  <si>
    <r>
      <t>Содержание земельного участка (</t>
    </r>
    <r>
      <rPr>
        <i/>
        <sz val="10"/>
        <color theme="1"/>
        <rFont val="Times New Roman"/>
        <family val="1"/>
        <charset val="204"/>
      </rPr>
      <t>подметание земельного участка,уборка мусора с газонов, очистка и покраска урн, уборка снега и наледи,валка деревьев</t>
    </r>
    <r>
      <rPr>
        <b/>
        <i/>
        <sz val="10"/>
        <color theme="1"/>
        <rFont val="Times New Roman"/>
        <family val="1"/>
        <charset val="204"/>
      </rPr>
      <t>)</t>
    </r>
  </si>
  <si>
    <t>Ремонт швов</t>
  </si>
  <si>
    <t>Ремонт швов кв.6,10,14,17,19,34</t>
  </si>
  <si>
    <t>Ремонт швов кв.59</t>
  </si>
  <si>
    <t>Ремонт швов кв.1,3,33,39,80,81,105,144,149,159,188,230</t>
  </si>
  <si>
    <t>Ремонт вентборовов над кв.45</t>
  </si>
  <si>
    <t>Ремонт мягкой кровли кв.37</t>
  </si>
  <si>
    <t>Ремонт мягкой кровли кв.13,16</t>
  </si>
  <si>
    <t>Ремонт швов кв.13,14,16,114,119,124</t>
  </si>
  <si>
    <t>Электрика п.1</t>
  </si>
  <si>
    <t>ОТЧЕТ ЗА 2019Г. ПО СОДЕРЖАНИЮ И РЕМОНТУ ОБЩЕГО ИМУЩЕСТВА МКД ПО АДРЕСУ: ПР.ЛЕНИНА 02</t>
  </si>
  <si>
    <t>ОТЧЕТ ЗА 2019Г. ПО СОДЕРЖАНИЮ И РЕМОНТУ ОБЩЕГО ИМУЩЕСТВА МКД ПО АДРЕСУ: НОГИНСКОЕ ШОССЕ 6</t>
  </si>
  <si>
    <t>ОТЧЕТ ЗА 2019Г. ПО СОДЕРЖАНИЮ И РЕМОНТУ ОБЩЕГО ИМУЩЕСТВА МКД ПО АДРЕСУ: ПУШКИНА 28а</t>
  </si>
  <si>
    <t>Работы,выполняемые в отношении фундамента, подвала, стен, перекрытий и покрытий, крыши, лестниц, фасада, внутренней отделки, полов, оконных и дверных заполнений и т.п., в том числе:</t>
  </si>
  <si>
    <r>
      <t>Обслуживание внутридомовой системы: (</t>
    </r>
    <r>
      <rPr>
        <i/>
        <sz val="10"/>
        <color theme="1"/>
        <rFont val="Times New Roman"/>
        <family val="1"/>
        <charset val="204"/>
      </rPr>
      <t xml:space="preserve"> холодного, горячего водоснабжения, системы теплоснабжения, электрооборудования, в т.ч. замена труб, смена кранов, вентилей</t>
    </r>
    <r>
      <rPr>
        <b/>
        <sz val="10"/>
        <color theme="1"/>
        <rFont val="Times New Roman"/>
        <family val="1"/>
        <charset val="204"/>
      </rPr>
      <t xml:space="preserve">). </t>
    </r>
    <r>
      <rPr>
        <b/>
        <i/>
        <sz val="10"/>
        <color theme="1"/>
        <rFont val="Times New Roman"/>
        <family val="1"/>
        <charset val="204"/>
      </rPr>
      <t>Промывка канализации.</t>
    </r>
  </si>
  <si>
    <t>Всего содержание общего имущества МКД с КУ на содержание общего имущества: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</si>
</sst>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3" fillId="0" borderId="6" xfId="0" applyNumberFormat="1" applyFont="1" applyBorder="1" applyAlignment="1">
      <alignment horizontal="right" vertical="center" wrapText="1"/>
    </xf>
    <xf numFmtId="4" fontId="5" fillId="0" borderId="6" xfId="0" applyNumberFormat="1" applyFont="1" applyBorder="1"/>
    <xf numFmtId="4" fontId="5" fillId="0" borderId="7" xfId="0" applyNumberFormat="1" applyFont="1" applyBorder="1"/>
    <xf numFmtId="4" fontId="3" fillId="0" borderId="10" xfId="0" applyNumberFormat="1" applyFont="1" applyBorder="1" applyAlignment="1">
      <alignment horizontal="right" vertical="center" wrapText="1"/>
    </xf>
    <xf numFmtId="4" fontId="5" fillId="0" borderId="10" xfId="0" applyNumberFormat="1" applyFont="1" applyBorder="1"/>
    <xf numFmtId="4" fontId="5" fillId="0" borderId="11" xfId="0" applyNumberFormat="1" applyFont="1" applyBorder="1"/>
    <xf numFmtId="4" fontId="3" fillId="0" borderId="13" xfId="0" applyNumberFormat="1" applyFont="1" applyBorder="1" applyAlignment="1">
      <alignment horizontal="right" vertical="center" wrapText="1"/>
    </xf>
    <xf numFmtId="4" fontId="5" fillId="0" borderId="14" xfId="0" applyNumberFormat="1" applyFont="1" applyBorder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/>
    <xf numFmtId="4" fontId="7" fillId="0" borderId="0" xfId="0" applyNumberFormat="1" applyFont="1"/>
    <xf numFmtId="2" fontId="8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0" xfId="0" applyFont="1"/>
    <xf numFmtId="0" fontId="10" fillId="0" borderId="1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top" wrapText="1"/>
    </xf>
    <xf numFmtId="4" fontId="10" fillId="0" borderId="0" xfId="0" applyNumberFormat="1" applyFont="1" applyBorder="1"/>
    <xf numFmtId="0" fontId="10" fillId="0" borderId="0" xfId="0" applyFont="1" applyFill="1" applyAlignment="1">
      <alignment horizontal="center" vertical="top"/>
    </xf>
    <xf numFmtId="0" fontId="9" fillId="0" borderId="0" xfId="0" applyFont="1" applyFill="1"/>
    <xf numFmtId="4" fontId="10" fillId="0" borderId="0" xfId="0" applyNumberFormat="1" applyFont="1" applyFill="1"/>
    <xf numFmtId="0" fontId="11" fillId="0" borderId="0" xfId="0" applyFont="1" applyFill="1"/>
    <xf numFmtId="0" fontId="10" fillId="0" borderId="0" xfId="0" applyFont="1"/>
    <xf numFmtId="4" fontId="10" fillId="0" borderId="0" xfId="0" applyNumberFormat="1" applyFont="1"/>
    <xf numFmtId="4" fontId="9" fillId="0" borderId="21" xfId="0" applyNumberFormat="1" applyFont="1" applyBorder="1" applyAlignment="1">
      <alignment vertical="center"/>
    </xf>
    <xf numFmtId="0" fontId="10" fillId="0" borderId="22" xfId="0" applyFont="1" applyBorder="1" applyAlignment="1">
      <alignment horizontal="center" vertical="top"/>
    </xf>
    <xf numFmtId="4" fontId="9" fillId="0" borderId="25" xfId="0" applyNumberFormat="1" applyFont="1" applyBorder="1"/>
    <xf numFmtId="0" fontId="10" fillId="0" borderId="17" xfId="0" applyFont="1" applyBorder="1" applyAlignment="1">
      <alignment horizontal="center" vertical="top"/>
    </xf>
    <xf numFmtId="0" fontId="9" fillId="0" borderId="0" xfId="0" applyFont="1" applyAlignment="1"/>
    <xf numFmtId="4" fontId="9" fillId="0" borderId="2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4" fontId="9" fillId="0" borderId="0" xfId="0" applyNumberFormat="1" applyFont="1" applyBorder="1" applyAlignment="1">
      <alignment horizontal="right" vertical="center"/>
    </xf>
    <xf numFmtId="0" fontId="13" fillId="0" borderId="28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4" fontId="10" fillId="0" borderId="7" xfId="0" applyNumberFormat="1" applyFont="1" applyBorder="1"/>
    <xf numFmtId="4" fontId="10" fillId="0" borderId="14" xfId="0" applyNumberFormat="1" applyFont="1" applyBorder="1" applyAlignment="1">
      <alignment horizontal="right" vertical="center"/>
    </xf>
    <xf numFmtId="2" fontId="13" fillId="0" borderId="37" xfId="0" applyNumberFormat="1" applyFont="1" applyBorder="1" applyAlignment="1">
      <alignment horizontal="left" vertical="center" wrapText="1"/>
    </xf>
    <xf numFmtId="2" fontId="9" fillId="0" borderId="38" xfId="0" applyNumberFormat="1" applyFont="1" applyBorder="1" applyAlignment="1">
      <alignment horizontal="left" vertical="center" wrapText="1"/>
    </xf>
    <xf numFmtId="2" fontId="9" fillId="0" borderId="39" xfId="0" applyNumberFormat="1" applyFont="1" applyBorder="1" applyAlignment="1">
      <alignment horizontal="left" vertical="center" wrapText="1"/>
    </xf>
    <xf numFmtId="4" fontId="10" fillId="0" borderId="14" xfId="0" applyNumberFormat="1" applyFont="1" applyBorder="1"/>
    <xf numFmtId="4" fontId="9" fillId="0" borderId="21" xfId="0" applyNumberFormat="1" applyFont="1" applyBorder="1"/>
    <xf numFmtId="0" fontId="7" fillId="0" borderId="17" xfId="0" applyFont="1" applyBorder="1" applyAlignment="1">
      <alignment horizontal="center" vertical="top"/>
    </xf>
    <xf numFmtId="0" fontId="0" fillId="0" borderId="21" xfId="0" applyBorder="1"/>
    <xf numFmtId="4" fontId="10" fillId="0" borderId="4" xfId="0" applyNumberFormat="1" applyFont="1" applyBorder="1"/>
    <xf numFmtId="4" fontId="9" fillId="0" borderId="7" xfId="0" applyNumberFormat="1" applyFont="1" applyBorder="1"/>
    <xf numFmtId="4" fontId="9" fillId="0" borderId="14" xfId="0" applyNumberFormat="1" applyFont="1" applyBorder="1"/>
    <xf numFmtId="4" fontId="10" fillId="0" borderId="41" xfId="0" applyNumberFormat="1" applyFont="1" applyBorder="1" applyAlignment="1">
      <alignment horizontal="right" vertical="center"/>
    </xf>
    <xf numFmtId="4" fontId="10" fillId="0" borderId="7" xfId="0" applyNumberFormat="1" applyFont="1" applyBorder="1" applyAlignment="1">
      <alignment horizontal="right" vertical="center"/>
    </xf>
    <xf numFmtId="4" fontId="9" fillId="0" borderId="4" xfId="0" applyNumberFormat="1" applyFont="1" applyBorder="1"/>
    <xf numFmtId="0" fontId="14" fillId="0" borderId="0" xfId="0" applyFont="1"/>
    <xf numFmtId="0" fontId="14" fillId="0" borderId="21" xfId="0" applyFont="1" applyBorder="1"/>
    <xf numFmtId="0" fontId="9" fillId="0" borderId="21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4" fontId="10" fillId="0" borderId="25" xfId="0" applyNumberFormat="1" applyFont="1" applyBorder="1" applyAlignment="1">
      <alignment vertical="center"/>
    </xf>
    <xf numFmtId="4" fontId="10" fillId="0" borderId="42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4" fontId="10" fillId="0" borderId="25" xfId="0" applyNumberFormat="1" applyFont="1" applyBorder="1"/>
    <xf numFmtId="0" fontId="10" fillId="0" borderId="36" xfId="0" applyFont="1" applyBorder="1" applyAlignment="1">
      <alignment horizontal="center" vertical="top"/>
    </xf>
    <xf numFmtId="4" fontId="10" fillId="0" borderId="42" xfId="0" applyNumberFormat="1" applyFont="1" applyBorder="1"/>
    <xf numFmtId="0" fontId="10" fillId="0" borderId="2" xfId="0" applyFont="1" applyBorder="1" applyAlignment="1">
      <alignment horizontal="center" vertical="top"/>
    </xf>
    <xf numFmtId="4" fontId="3" fillId="0" borderId="15" xfId="0" applyNumberFormat="1" applyFont="1" applyBorder="1" applyAlignment="1">
      <alignment vertical="center" wrapText="1"/>
    </xf>
    <xf numFmtId="4" fontId="0" fillId="0" borderId="0" xfId="0" applyNumberFormat="1"/>
    <xf numFmtId="4" fontId="0" fillId="0" borderId="43" xfId="0" applyNumberFormat="1" applyBorder="1"/>
    <xf numFmtId="4" fontId="14" fillId="0" borderId="43" xfId="0" applyNumberFormat="1" applyFont="1" applyBorder="1"/>
    <xf numFmtId="4" fontId="3" fillId="0" borderId="43" xfId="0" applyNumberFormat="1" applyFont="1" applyBorder="1" applyAlignment="1">
      <alignment vertical="center" wrapText="1"/>
    </xf>
    <xf numFmtId="4" fontId="3" fillId="0" borderId="14" xfId="0" applyNumberFormat="1" applyFont="1" applyBorder="1"/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8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9" fillId="0" borderId="23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2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4" fontId="9" fillId="0" borderId="25" xfId="0" applyNumberFormat="1" applyFont="1" applyBorder="1" applyAlignment="1">
      <alignment horizontal="right" vertical="center"/>
    </xf>
    <xf numFmtId="4" fontId="9" fillId="0" borderId="30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2" fontId="9" fillId="0" borderId="33" xfId="0" applyNumberFormat="1" applyFont="1" applyBorder="1" applyAlignment="1">
      <alignment horizontal="left" vertical="center" wrapText="1"/>
    </xf>
    <xf numFmtId="2" fontId="9" fillId="0" borderId="34" xfId="0" applyNumberFormat="1" applyFont="1" applyBorder="1" applyAlignment="1">
      <alignment horizontal="left" vertical="center" wrapText="1"/>
    </xf>
    <xf numFmtId="2" fontId="9" fillId="0" borderId="35" xfId="0" applyNumberFormat="1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13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45" xfId="0" applyFont="1" applyBorder="1" applyAlignment="1">
      <alignment horizontal="center" vertical="top"/>
    </xf>
    <xf numFmtId="0" fontId="12" fillId="0" borderId="33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37" xfId="0" applyFont="1" applyBorder="1" applyAlignment="1">
      <alignment horizontal="left" vertical="top" wrapText="1"/>
    </xf>
    <xf numFmtId="0" fontId="12" fillId="0" borderId="38" xfId="0" applyFont="1" applyBorder="1" applyAlignment="1">
      <alignment horizontal="left" vertical="top" wrapText="1"/>
    </xf>
    <xf numFmtId="0" fontId="12" fillId="0" borderId="39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12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12" fillId="0" borderId="34" xfId="0" applyFont="1" applyBorder="1" applyAlignment="1">
      <alignment horizontal="left"/>
    </xf>
    <xf numFmtId="0" fontId="12" fillId="0" borderId="35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0" fontId="12" fillId="0" borderId="39" xfId="0" applyFont="1" applyBorder="1" applyAlignment="1">
      <alignment horizontal="left"/>
    </xf>
    <xf numFmtId="0" fontId="3" fillId="0" borderId="15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10" fillId="0" borderId="4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workbookViewId="0">
      <selection sqref="A1:E1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8.25" customHeight="1" x14ac:dyDescent="0.25">
      <c r="A1" s="77" t="s">
        <v>40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473531.36</v>
      </c>
      <c r="D4" s="5"/>
      <c r="E4" s="6" t="s">
        <v>6</v>
      </c>
    </row>
    <row r="5" spans="1:5" x14ac:dyDescent="0.25">
      <c r="A5" s="75" t="s">
        <v>7</v>
      </c>
      <c r="B5" s="76"/>
      <c r="C5" s="4">
        <v>387.72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359.43</v>
      </c>
      <c r="D7" s="5"/>
      <c r="E7" s="6"/>
    </row>
    <row r="8" spans="1:5" x14ac:dyDescent="0.25">
      <c r="A8" s="84" t="s">
        <v>10</v>
      </c>
      <c r="B8" s="85"/>
      <c r="C8" s="7">
        <v>4242.62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478521.12999999995</v>
      </c>
      <c r="D9" s="10">
        <v>314934.09000000003</v>
      </c>
      <c r="E9" s="74">
        <f>D9*100/C9</f>
        <v>65.814040437461998</v>
      </c>
    </row>
    <row r="10" spans="1:5" ht="15" customHeight="1" x14ac:dyDescent="0.25">
      <c r="A10" s="98" t="s">
        <v>12</v>
      </c>
      <c r="B10" s="98"/>
      <c r="C10" s="98"/>
      <c r="D10" s="98"/>
      <c r="E10" s="69">
        <f>88585.9+27476.13</f>
        <v>116062.03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27.75" customHeight="1" thickBot="1" x14ac:dyDescent="0.3">
      <c r="A16" s="20">
        <v>1</v>
      </c>
      <c r="B16" s="81" t="s">
        <v>17</v>
      </c>
      <c r="C16" s="82"/>
      <c r="D16" s="83"/>
      <c r="E16" s="30">
        <v>200720.63</v>
      </c>
    </row>
    <row r="17" spans="1:5" ht="43.5" customHeight="1" thickBot="1" x14ac:dyDescent="0.3">
      <c r="A17" s="20">
        <v>2</v>
      </c>
      <c r="B17" s="91" t="s">
        <v>18</v>
      </c>
      <c r="C17" s="92"/>
      <c r="D17" s="93"/>
      <c r="E17" s="30">
        <v>23304.12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8.25" customHeight="1" thickBot="1" x14ac:dyDescent="0.3">
      <c r="A21" s="20">
        <v>3</v>
      </c>
      <c r="B21" s="81" t="s">
        <v>20</v>
      </c>
      <c r="C21" s="82"/>
      <c r="D21" s="83"/>
      <c r="E21" s="30">
        <v>94310.8</v>
      </c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94310.8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39.75" customHeight="1" thickBot="1" x14ac:dyDescent="0.3">
      <c r="A27" s="20">
        <v>5</v>
      </c>
      <c r="B27" s="81" t="s">
        <v>24</v>
      </c>
      <c r="C27" s="82"/>
      <c r="D27" s="83"/>
      <c r="E27" s="35">
        <v>95786.45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30996.620000000003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10836.62</v>
      </c>
    </row>
    <row r="32" spans="1:5" ht="30.75" customHeight="1" thickBot="1" x14ac:dyDescent="0.3">
      <c r="A32" s="105"/>
      <c r="B32" s="112" t="s">
        <v>28</v>
      </c>
      <c r="C32" s="113"/>
      <c r="D32" s="114"/>
      <c r="E32" s="42">
        <v>20160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v>0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0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38.5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51">
        <v>38.5</v>
      </c>
    </row>
    <row r="41" spans="1:5" ht="15.75" thickBot="1" x14ac:dyDescent="0.3">
      <c r="A41" s="117"/>
      <c r="B41" s="123" t="s">
        <v>79</v>
      </c>
      <c r="C41" s="123"/>
      <c r="D41" s="123"/>
      <c r="E41" s="52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12592.51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6469.12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57">
        <v>39665.83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951.47</v>
      </c>
    </row>
    <row r="48" spans="1:5" x14ac:dyDescent="0.25">
      <c r="A48" s="116"/>
      <c r="B48" s="121" t="s">
        <v>37</v>
      </c>
      <c r="C48" s="121"/>
      <c r="D48" s="121"/>
      <c r="E48" s="41">
        <v>515.35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436.12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5346.12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286157.42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2"/>
  <sheetViews>
    <sheetView topLeftCell="A34" workbookViewId="0">
      <selection activeCell="H59" sqref="H59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5.75" customHeight="1" x14ac:dyDescent="0.25">
      <c r="A1" s="77" t="s">
        <v>47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1982774.07</v>
      </c>
      <c r="D4" s="5"/>
      <c r="E4" s="6" t="s">
        <v>6</v>
      </c>
    </row>
    <row r="5" spans="1:5" x14ac:dyDescent="0.25">
      <c r="A5" s="75" t="s">
        <v>7</v>
      </c>
      <c r="B5" s="76"/>
      <c r="C5" s="4">
        <v>1944.85</v>
      </c>
      <c r="D5" s="5"/>
      <c r="E5" s="6"/>
    </row>
    <row r="6" spans="1:5" x14ac:dyDescent="0.25">
      <c r="A6" s="75" t="s">
        <v>8</v>
      </c>
      <c r="B6" s="76"/>
      <c r="C6" s="4">
        <v>10129.24</v>
      </c>
      <c r="D6" s="5"/>
      <c r="E6" s="6"/>
    </row>
    <row r="7" spans="1:5" x14ac:dyDescent="0.25">
      <c r="A7" s="75" t="s">
        <v>9</v>
      </c>
      <c r="B7" s="76"/>
      <c r="C7" s="4">
        <v>3163</v>
      </c>
      <c r="D7" s="5"/>
      <c r="E7" s="6"/>
    </row>
    <row r="8" spans="1:5" x14ac:dyDescent="0.25">
      <c r="A8" s="84" t="s">
        <v>10</v>
      </c>
      <c r="B8" s="85"/>
      <c r="C8" s="7">
        <v>76734.850000000006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2074746.0100000002</v>
      </c>
      <c r="D9" s="10">
        <v>1501470.75</v>
      </c>
      <c r="E9" s="74">
        <f>D9*100/C9</f>
        <v>72.368894446024257</v>
      </c>
    </row>
    <row r="10" spans="1:5" ht="15" customHeight="1" x14ac:dyDescent="0.25">
      <c r="A10" s="98" t="s">
        <v>12</v>
      </c>
      <c r="B10" s="98"/>
      <c r="C10" s="98"/>
      <c r="D10" s="98"/>
      <c r="E10" s="69">
        <f>293757.32+38024.31</f>
        <v>331781.63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3" customHeight="1" thickBot="1" x14ac:dyDescent="0.3">
      <c r="A16" s="20">
        <v>1</v>
      </c>
      <c r="B16" s="81" t="s">
        <v>17</v>
      </c>
      <c r="C16" s="82"/>
      <c r="D16" s="83"/>
      <c r="E16" s="30">
        <v>13436.5</v>
      </c>
    </row>
    <row r="17" spans="1:5" ht="44.25" customHeight="1" thickBot="1" x14ac:dyDescent="0.3">
      <c r="A17" s="20">
        <v>2</v>
      </c>
      <c r="B17" s="91" t="s">
        <v>18</v>
      </c>
      <c r="C17" s="92"/>
      <c r="D17" s="93"/>
      <c r="E17" s="30">
        <v>116882.13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302371.96999999997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39" customHeight="1" thickBot="1" x14ac:dyDescent="0.3">
      <c r="A27" s="20">
        <v>5</v>
      </c>
      <c r="B27" s="81" t="s">
        <v>24</v>
      </c>
      <c r="C27" s="82"/>
      <c r="D27" s="83"/>
      <c r="E27" s="35">
        <v>307103.09000000003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26904.33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15564.33</v>
      </c>
    </row>
    <row r="32" spans="1:5" ht="15.75" thickBot="1" x14ac:dyDescent="0.3">
      <c r="A32" s="105"/>
      <c r="B32" s="112" t="s">
        <v>28</v>
      </c>
      <c r="C32" s="113"/>
      <c r="D32" s="114"/>
      <c r="E32" s="41">
        <v>11340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f>E35+E36</f>
        <v>160740.93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160740.93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3661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3661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40338.269999999997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10916.64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127078.55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20353.84</v>
      </c>
    </row>
    <row r="48" spans="1:5" x14ac:dyDescent="0.25">
      <c r="A48" s="116"/>
      <c r="B48" s="121" t="s">
        <v>37</v>
      </c>
      <c r="C48" s="121"/>
      <c r="D48" s="121"/>
      <c r="E48" s="41">
        <v>10157.14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10196.700000000001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114631.66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1114100.28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5"/>
  <sheetViews>
    <sheetView topLeftCell="A37" workbookViewId="0">
      <selection activeCell="H50" sqref="H50:H51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1.25" customHeight="1" x14ac:dyDescent="0.25">
      <c r="A1" s="77" t="s">
        <v>49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2351959.21</v>
      </c>
      <c r="D4" s="5"/>
      <c r="E4" s="6" t="s">
        <v>6</v>
      </c>
    </row>
    <row r="5" spans="1:5" x14ac:dyDescent="0.25">
      <c r="A5" s="75" t="s">
        <v>7</v>
      </c>
      <c r="B5" s="76"/>
      <c r="C5" s="4">
        <v>3298.78</v>
      </c>
      <c r="D5" s="5"/>
      <c r="E5" s="6"/>
    </row>
    <row r="6" spans="1:5" x14ac:dyDescent="0.25">
      <c r="A6" s="75" t="s">
        <v>8</v>
      </c>
      <c r="B6" s="76"/>
      <c r="C6" s="4">
        <v>17318.29</v>
      </c>
      <c r="D6" s="5"/>
      <c r="E6" s="6"/>
    </row>
    <row r="7" spans="1:5" x14ac:dyDescent="0.25">
      <c r="A7" s="75" t="s">
        <v>9</v>
      </c>
      <c r="B7" s="76"/>
      <c r="C7" s="4">
        <v>5407.86</v>
      </c>
      <c r="D7" s="5"/>
      <c r="E7" s="6"/>
    </row>
    <row r="8" spans="1:5" x14ac:dyDescent="0.25">
      <c r="A8" s="84" t="s">
        <v>10</v>
      </c>
      <c r="B8" s="85"/>
      <c r="C8" s="7">
        <v>157510.38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2535494.5199999996</v>
      </c>
      <c r="D9" s="10">
        <v>1772898.82</v>
      </c>
      <c r="E9" s="74">
        <f>D9*100/C9</f>
        <v>69.923196678808054</v>
      </c>
    </row>
    <row r="10" spans="1:5" ht="15" customHeight="1" x14ac:dyDescent="0.25">
      <c r="A10" s="98" t="s">
        <v>12</v>
      </c>
      <c r="B10" s="98"/>
      <c r="C10" s="98"/>
      <c r="D10" s="98"/>
      <c r="E10" s="69">
        <f>392077.04+81913.15</f>
        <v>473990.18999999994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2.25" customHeight="1" thickBot="1" x14ac:dyDescent="0.3">
      <c r="A16" s="20">
        <v>1</v>
      </c>
      <c r="B16" s="81" t="s">
        <v>17</v>
      </c>
      <c r="C16" s="82"/>
      <c r="D16" s="83"/>
      <c r="E16" s="30">
        <v>57191.25</v>
      </c>
    </row>
    <row r="17" spans="1:5" ht="42" customHeight="1" thickBot="1" x14ac:dyDescent="0.3">
      <c r="A17" s="20">
        <v>2</v>
      </c>
      <c r="B17" s="91" t="s">
        <v>18</v>
      </c>
      <c r="C17" s="92"/>
      <c r="D17" s="93"/>
      <c r="E17" s="30">
        <v>199252.26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7.5" customHeight="1" thickBot="1" x14ac:dyDescent="0.3">
      <c r="A21" s="20">
        <v>3</v>
      </c>
      <c r="B21" s="81" t="s">
        <v>20</v>
      </c>
      <c r="C21" s="82"/>
      <c r="D21" s="83"/>
      <c r="E21" s="30">
        <f>E22</f>
        <v>161465.10999999999</v>
      </c>
    </row>
    <row r="22" spans="1:5" ht="16.5" customHeight="1" thickBot="1" x14ac:dyDescent="0.3">
      <c r="A22" s="60"/>
      <c r="B22" s="130" t="s">
        <v>105</v>
      </c>
      <c r="C22" s="131"/>
      <c r="D22" s="132"/>
      <c r="E22" s="62">
        <v>161465.10999999999</v>
      </c>
    </row>
    <row r="23" spans="1:5" ht="15.75" thickBot="1" x14ac:dyDescent="0.3">
      <c r="A23" s="31">
        <v>4</v>
      </c>
      <c r="B23" s="94" t="s">
        <v>90</v>
      </c>
      <c r="C23" s="95"/>
      <c r="D23" s="96"/>
      <c r="E23" s="32">
        <f>189478.6+440484.33+E25</f>
        <v>666969.60000000009</v>
      </c>
    </row>
    <row r="24" spans="1:5" x14ac:dyDescent="0.25">
      <c r="A24" s="68"/>
      <c r="B24" s="140" t="s">
        <v>91</v>
      </c>
      <c r="C24" s="141"/>
      <c r="D24" s="142"/>
      <c r="E24" s="50">
        <f>189478.6+440484.33</f>
        <v>629962.93000000005</v>
      </c>
    </row>
    <row r="25" spans="1:5" ht="15.75" thickBot="1" x14ac:dyDescent="0.3">
      <c r="A25" s="66"/>
      <c r="B25" s="143" t="s">
        <v>92</v>
      </c>
      <c r="C25" s="144"/>
      <c r="D25" s="145"/>
      <c r="E25" s="67">
        <v>37006.67</v>
      </c>
    </row>
    <row r="26" spans="1:5" ht="15.75" thickBot="1" x14ac:dyDescent="0.3">
      <c r="A26" s="33"/>
      <c r="B26" s="97" t="s">
        <v>22</v>
      </c>
      <c r="C26" s="97"/>
      <c r="D26" s="97"/>
      <c r="E26" s="47">
        <f>E21+E23</f>
        <v>828434.71000000008</v>
      </c>
    </row>
    <row r="27" spans="1:5" x14ac:dyDescent="0.25">
      <c r="A27" s="18"/>
      <c r="B27" s="28"/>
      <c r="C27" s="29"/>
      <c r="D27" s="19"/>
      <c r="E27" s="19"/>
    </row>
    <row r="28" spans="1:5" x14ac:dyDescent="0.25">
      <c r="A28" s="18"/>
      <c r="B28" s="34" t="s">
        <v>23</v>
      </c>
      <c r="C28" s="34"/>
      <c r="D28" s="34"/>
      <c r="E28" s="19"/>
    </row>
    <row r="29" spans="1:5" ht="15.75" thickBot="1" x14ac:dyDescent="0.3">
      <c r="A29" s="18"/>
      <c r="B29" s="28"/>
      <c r="C29" s="29"/>
      <c r="D29" s="19"/>
      <c r="E29" s="19"/>
    </row>
    <row r="30" spans="1:5" ht="40.5" customHeight="1" thickBot="1" x14ac:dyDescent="0.3">
      <c r="A30" s="20">
        <v>5</v>
      </c>
      <c r="B30" s="81" t="s">
        <v>24</v>
      </c>
      <c r="C30" s="82"/>
      <c r="D30" s="83"/>
      <c r="E30" s="35">
        <v>341232.69</v>
      </c>
    </row>
    <row r="31" spans="1:5" ht="15.75" thickBot="1" x14ac:dyDescent="0.3">
      <c r="A31" s="36"/>
      <c r="B31" s="37"/>
      <c r="C31" s="37"/>
      <c r="D31" s="37"/>
      <c r="E31" s="38"/>
    </row>
    <row r="32" spans="1:5" x14ac:dyDescent="0.25">
      <c r="A32" s="102">
        <v>6</v>
      </c>
      <c r="B32" s="106" t="s">
        <v>25</v>
      </c>
      <c r="C32" s="107"/>
      <c r="D32" s="108"/>
      <c r="E32" s="109">
        <f>E34+E35</f>
        <v>11927.5</v>
      </c>
    </row>
    <row r="33" spans="1:5" x14ac:dyDescent="0.25">
      <c r="A33" s="103"/>
      <c r="B33" s="39" t="s">
        <v>26</v>
      </c>
      <c r="C33" s="37"/>
      <c r="D33" s="40"/>
      <c r="E33" s="110"/>
    </row>
    <row r="34" spans="1:5" x14ac:dyDescent="0.25">
      <c r="A34" s="104"/>
      <c r="B34" s="111" t="s">
        <v>27</v>
      </c>
      <c r="C34" s="111"/>
      <c r="D34" s="111"/>
      <c r="E34" s="41">
        <v>0</v>
      </c>
    </row>
    <row r="35" spans="1:5" ht="30" customHeight="1" thickBot="1" x14ac:dyDescent="0.3">
      <c r="A35" s="105"/>
      <c r="B35" s="112" t="s">
        <v>28</v>
      </c>
      <c r="C35" s="113"/>
      <c r="D35" s="114"/>
      <c r="E35" s="42">
        <v>11927.5</v>
      </c>
    </row>
    <row r="36" spans="1:5" x14ac:dyDescent="0.25">
      <c r="A36" s="115">
        <v>7</v>
      </c>
      <c r="B36" s="118" t="s">
        <v>29</v>
      </c>
      <c r="C36" s="119"/>
      <c r="D36" s="120"/>
      <c r="E36" s="109">
        <f>E38+E39</f>
        <v>383194.14</v>
      </c>
    </row>
    <row r="37" spans="1:5" x14ac:dyDescent="0.25">
      <c r="A37" s="116"/>
      <c r="B37" s="43" t="s">
        <v>26</v>
      </c>
      <c r="C37" s="44"/>
      <c r="D37" s="45"/>
      <c r="E37" s="110"/>
    </row>
    <row r="38" spans="1:5" x14ac:dyDescent="0.25">
      <c r="A38" s="116"/>
      <c r="B38" s="121" t="s">
        <v>30</v>
      </c>
      <c r="C38" s="121"/>
      <c r="D38" s="121"/>
      <c r="E38" s="41">
        <v>383194.14</v>
      </c>
    </row>
    <row r="39" spans="1:5" ht="15.75" thickBot="1" x14ac:dyDescent="0.3">
      <c r="A39" s="117"/>
      <c r="B39" s="122" t="s">
        <v>31</v>
      </c>
      <c r="C39" s="122"/>
      <c r="D39" s="122"/>
      <c r="E39" s="46">
        <v>0</v>
      </c>
    </row>
    <row r="40" spans="1:5" ht="15.75" thickBot="1" x14ac:dyDescent="0.3">
      <c r="A40" s="18"/>
      <c r="B40" s="28"/>
      <c r="C40" s="29"/>
      <c r="D40" s="19"/>
      <c r="E40" s="19"/>
    </row>
    <row r="41" spans="1:5" x14ac:dyDescent="0.25">
      <c r="A41" s="115">
        <v>8</v>
      </c>
      <c r="B41" s="106" t="s">
        <v>32</v>
      </c>
      <c r="C41" s="107"/>
      <c r="D41" s="108"/>
      <c r="E41" s="109">
        <f>E43+E44</f>
        <v>3388</v>
      </c>
    </row>
    <row r="42" spans="1:5" x14ac:dyDescent="0.25">
      <c r="A42" s="116"/>
      <c r="B42" s="39" t="s">
        <v>26</v>
      </c>
      <c r="C42" s="37"/>
      <c r="D42" s="40"/>
      <c r="E42" s="110"/>
    </row>
    <row r="43" spans="1:5" x14ac:dyDescent="0.25">
      <c r="A43" s="116"/>
      <c r="B43" s="111" t="s">
        <v>78</v>
      </c>
      <c r="C43" s="111"/>
      <c r="D43" s="111"/>
      <c r="E43" s="41">
        <v>3388</v>
      </c>
    </row>
    <row r="44" spans="1:5" ht="15.75" thickBot="1" x14ac:dyDescent="0.3">
      <c r="A44" s="117"/>
      <c r="B44" s="123" t="s">
        <v>79</v>
      </c>
      <c r="C44" s="123"/>
      <c r="D44" s="123"/>
      <c r="E44" s="46">
        <v>0</v>
      </c>
    </row>
    <row r="45" spans="1:5" ht="15.75" thickBot="1" x14ac:dyDescent="0.3">
      <c r="A45" s="18"/>
      <c r="B45" s="28"/>
      <c r="C45" s="29"/>
      <c r="D45" s="19"/>
      <c r="E45" s="19"/>
    </row>
    <row r="46" spans="1:5" ht="15.75" thickBot="1" x14ac:dyDescent="0.3">
      <c r="A46" s="33">
        <v>9</v>
      </c>
      <c r="B46" s="99" t="s">
        <v>33</v>
      </c>
      <c r="C46" s="100"/>
      <c r="D46" s="101"/>
      <c r="E46" s="47">
        <v>44875.67</v>
      </c>
    </row>
    <row r="47" spans="1:5" ht="15.75" thickBot="1" x14ac:dyDescent="0.3">
      <c r="A47" s="33">
        <v>10</v>
      </c>
      <c r="B47" s="99" t="s">
        <v>34</v>
      </c>
      <c r="C47" s="100"/>
      <c r="D47" s="101"/>
      <c r="E47" s="47">
        <v>18093.32</v>
      </c>
    </row>
    <row r="48" spans="1:5" ht="15.75" thickBot="1" x14ac:dyDescent="0.3">
      <c r="A48" s="48">
        <v>11</v>
      </c>
      <c r="B48" s="99" t="s">
        <v>35</v>
      </c>
      <c r="C48" s="100"/>
      <c r="D48" s="101"/>
      <c r="E48" s="47">
        <v>141372.82</v>
      </c>
    </row>
    <row r="49" spans="1:5" ht="15.75" thickBot="1" x14ac:dyDescent="0.3"/>
    <row r="50" spans="1:5" x14ac:dyDescent="0.25">
      <c r="A50" s="115">
        <v>12</v>
      </c>
      <c r="B50" s="94" t="s">
        <v>36</v>
      </c>
      <c r="C50" s="95"/>
      <c r="D50" s="96"/>
      <c r="E50" s="55">
        <f>E51+E52</f>
        <v>8506.81</v>
      </c>
    </row>
    <row r="51" spans="1:5" x14ac:dyDescent="0.25">
      <c r="A51" s="116"/>
      <c r="B51" s="121" t="s">
        <v>37</v>
      </c>
      <c r="C51" s="121"/>
      <c r="D51" s="121"/>
      <c r="E51" s="41">
        <v>3159.68</v>
      </c>
    </row>
    <row r="52" spans="1:5" ht="15.75" thickBot="1" x14ac:dyDescent="0.3">
      <c r="A52" s="117"/>
      <c r="B52" s="122" t="s">
        <v>38</v>
      </c>
      <c r="C52" s="122"/>
      <c r="D52" s="122"/>
      <c r="E52" s="46">
        <v>5347.13</v>
      </c>
    </row>
    <row r="53" spans="1:5" ht="15.75" thickBot="1" x14ac:dyDescent="0.3">
      <c r="A53" s="20">
        <v>13</v>
      </c>
      <c r="B53" s="99" t="s">
        <v>39</v>
      </c>
      <c r="C53" s="100"/>
      <c r="D53" s="101"/>
      <c r="E53" s="47">
        <v>74978.070000000007</v>
      </c>
    </row>
    <row r="54" spans="1:5" ht="15.75" thickBot="1" x14ac:dyDescent="0.3"/>
    <row r="55" spans="1:5" ht="15.75" thickBot="1" x14ac:dyDescent="0.3">
      <c r="A55" s="124" t="s">
        <v>112</v>
      </c>
      <c r="B55" s="125"/>
      <c r="C55" s="125"/>
      <c r="D55" s="126"/>
      <c r="E55" s="72">
        <f>SUM(E17+E18+E26+E30+E32+E36+E41+E46+E47+E48+E50+E53)</f>
        <v>2055255.9900000005</v>
      </c>
    </row>
  </sheetData>
  <mergeCells count="45">
    <mergeCell ref="A55:D55"/>
    <mergeCell ref="B53:D53"/>
    <mergeCell ref="B47:D47"/>
    <mergeCell ref="B48:D48"/>
    <mergeCell ref="A50:A52"/>
    <mergeCell ref="B50:D50"/>
    <mergeCell ref="B51:D51"/>
    <mergeCell ref="B52:D52"/>
    <mergeCell ref="B46:D46"/>
    <mergeCell ref="A32:A35"/>
    <mergeCell ref="B32:D32"/>
    <mergeCell ref="E32:E33"/>
    <mergeCell ref="B34:D34"/>
    <mergeCell ref="B35:D35"/>
    <mergeCell ref="A36:A39"/>
    <mergeCell ref="B36:D36"/>
    <mergeCell ref="E36:E37"/>
    <mergeCell ref="B38:D38"/>
    <mergeCell ref="B39:D39"/>
    <mergeCell ref="A41:A44"/>
    <mergeCell ref="B41:D41"/>
    <mergeCell ref="E41:E42"/>
    <mergeCell ref="B43:D43"/>
    <mergeCell ref="B44:D44"/>
    <mergeCell ref="B30:D30"/>
    <mergeCell ref="A7:B7"/>
    <mergeCell ref="A8:B8"/>
    <mergeCell ref="A9:B9"/>
    <mergeCell ref="B13:D13"/>
    <mergeCell ref="B14:D15"/>
    <mergeCell ref="B16:D16"/>
    <mergeCell ref="B17:D17"/>
    <mergeCell ref="B21:D21"/>
    <mergeCell ref="B23:D23"/>
    <mergeCell ref="B26:D26"/>
    <mergeCell ref="B24:D24"/>
    <mergeCell ref="B25:D25"/>
    <mergeCell ref="B22:D22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2"/>
  <sheetViews>
    <sheetView topLeftCell="A34" workbookViewId="0">
      <selection activeCell="G53" sqref="G53:H53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9" customHeight="1" x14ac:dyDescent="0.25">
      <c r="A1" s="77" t="s">
        <v>50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475323.14</v>
      </c>
      <c r="D4" s="5"/>
      <c r="E4" s="6" t="s">
        <v>6</v>
      </c>
    </row>
    <row r="5" spans="1:5" x14ac:dyDescent="0.25">
      <c r="A5" s="75" t="s">
        <v>7</v>
      </c>
      <c r="B5" s="76"/>
      <c r="C5" s="4">
        <v>490.06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381.32</v>
      </c>
      <c r="D7" s="5"/>
      <c r="E7" s="6"/>
    </row>
    <row r="8" spans="1:5" x14ac:dyDescent="0.25">
      <c r="A8" s="84" t="s">
        <v>10</v>
      </c>
      <c r="B8" s="85"/>
      <c r="C8" s="7">
        <v>4790.08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480984.60000000003</v>
      </c>
      <c r="D9" s="10">
        <v>320868.83</v>
      </c>
      <c r="E9" s="74">
        <f>D9*100/C9</f>
        <v>66.710832321866434</v>
      </c>
    </row>
    <row r="10" spans="1:5" ht="15" customHeight="1" x14ac:dyDescent="0.25">
      <c r="A10" s="98" t="s">
        <v>12</v>
      </c>
      <c r="B10" s="98"/>
      <c r="C10" s="98"/>
      <c r="D10" s="98"/>
      <c r="E10" s="69">
        <f>88626.59+23896.34</f>
        <v>112522.93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27" customHeight="1" thickBot="1" x14ac:dyDescent="0.3">
      <c r="A16" s="20">
        <v>1</v>
      </c>
      <c r="B16" s="81" t="s">
        <v>17</v>
      </c>
      <c r="C16" s="82"/>
      <c r="D16" s="83"/>
      <c r="E16" s="30">
        <v>80439.839999999997</v>
      </c>
    </row>
    <row r="17" spans="1:5" ht="41.25" customHeight="1" thickBot="1" x14ac:dyDescent="0.3">
      <c r="A17" s="20">
        <v>2</v>
      </c>
      <c r="B17" s="91" t="s">
        <v>18</v>
      </c>
      <c r="C17" s="92"/>
      <c r="D17" s="93"/>
      <c r="E17" s="30">
        <v>25411.4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.7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93125.86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41.25" customHeight="1" thickBot="1" x14ac:dyDescent="0.3">
      <c r="A27" s="20">
        <v>5</v>
      </c>
      <c r="B27" s="81" t="s">
        <v>24</v>
      </c>
      <c r="C27" s="82"/>
      <c r="D27" s="83"/>
      <c r="E27" s="35">
        <v>94582.97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31285.23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11125.23</v>
      </c>
    </row>
    <row r="32" spans="1:5" ht="27" customHeight="1" thickBot="1" x14ac:dyDescent="0.3">
      <c r="A32" s="105"/>
      <c r="B32" s="112" t="s">
        <v>28</v>
      </c>
      <c r="C32" s="113"/>
      <c r="D32" s="114"/>
      <c r="E32" s="42">
        <v>20160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v>0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0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31.5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31.5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12438.65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6469.12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39185.760000000002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1035.44</v>
      </c>
    </row>
    <row r="48" spans="1:5" x14ac:dyDescent="0.25">
      <c r="A48" s="116"/>
      <c r="B48" s="121" t="s">
        <v>37</v>
      </c>
      <c r="C48" s="121"/>
      <c r="D48" s="121"/>
      <c r="E48" s="41">
        <v>560.86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474.58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5811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283965.53000000003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2"/>
  <sheetViews>
    <sheetView topLeftCell="A37" workbookViewId="0">
      <selection activeCell="G45" sqref="G45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0.5" customHeight="1" x14ac:dyDescent="0.25">
      <c r="A1" s="77" t="s">
        <v>51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428775.52</v>
      </c>
      <c r="D4" s="5"/>
      <c r="E4" s="6" t="s">
        <v>6</v>
      </c>
    </row>
    <row r="5" spans="1:5" x14ac:dyDescent="0.25">
      <c r="A5" s="75" t="s">
        <v>7</v>
      </c>
      <c r="B5" s="76"/>
      <c r="C5" s="4">
        <v>358.68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331.61</v>
      </c>
      <c r="D7" s="5"/>
      <c r="E7" s="6"/>
    </row>
    <row r="8" spans="1:5" x14ac:dyDescent="0.25">
      <c r="A8" s="84" t="s">
        <v>10</v>
      </c>
      <c r="B8" s="85"/>
      <c r="C8" s="7">
        <v>3961.95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433427.76</v>
      </c>
      <c r="D9" s="10">
        <v>283503.42</v>
      </c>
      <c r="E9" s="74">
        <f>D9*100/C9</f>
        <v>65.409612896045232</v>
      </c>
    </row>
    <row r="10" spans="1:5" ht="15" customHeight="1" x14ac:dyDescent="0.25">
      <c r="A10" s="98" t="s">
        <v>12</v>
      </c>
      <c r="B10" s="98"/>
      <c r="C10" s="98"/>
      <c r="D10" s="98"/>
      <c r="E10" s="69">
        <f>75620.08+26684.54</f>
        <v>102304.62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27.75" customHeight="1" thickBot="1" x14ac:dyDescent="0.3">
      <c r="A16" s="20">
        <v>1</v>
      </c>
      <c r="B16" s="81" t="s">
        <v>17</v>
      </c>
      <c r="C16" s="82"/>
      <c r="D16" s="83"/>
      <c r="E16" s="30">
        <v>107223.26</v>
      </c>
    </row>
    <row r="17" spans="1:5" ht="42" customHeight="1" thickBot="1" x14ac:dyDescent="0.3">
      <c r="A17" s="20">
        <v>2</v>
      </c>
      <c r="B17" s="91" t="s">
        <v>18</v>
      </c>
      <c r="C17" s="92"/>
      <c r="D17" s="93"/>
      <c r="E17" s="30">
        <v>18903.61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40.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83950.84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39.75" customHeight="1" thickBot="1" x14ac:dyDescent="0.3">
      <c r="A27" s="20">
        <v>5</v>
      </c>
      <c r="B27" s="81" t="s">
        <v>24</v>
      </c>
      <c r="C27" s="82"/>
      <c r="D27" s="83"/>
      <c r="E27" s="35">
        <v>85264.39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25474.79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8149.79</v>
      </c>
    </row>
    <row r="32" spans="1:5" ht="27.75" customHeight="1" thickBot="1" x14ac:dyDescent="0.3">
      <c r="A32" s="105"/>
      <c r="B32" s="112" t="s">
        <v>28</v>
      </c>
      <c r="C32" s="113"/>
      <c r="D32" s="114"/>
      <c r="E32" s="42">
        <v>17325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v>0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0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1554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1554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11483.64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5559.4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36177.17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27200.94</v>
      </c>
    </row>
    <row r="48" spans="1:5" x14ac:dyDescent="0.25">
      <c r="A48" s="116"/>
      <c r="B48" s="121" t="s">
        <v>37</v>
      </c>
      <c r="C48" s="121"/>
      <c r="D48" s="121"/>
      <c r="E48" s="41">
        <v>18371.87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8829.07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4338.88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281004.05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2"/>
  <sheetViews>
    <sheetView topLeftCell="A37" workbookViewId="0">
      <selection activeCell="G60" sqref="G60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0.5" customHeight="1" x14ac:dyDescent="0.25">
      <c r="A1" s="77" t="s">
        <v>52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470400.62</v>
      </c>
      <c r="D4" s="5"/>
      <c r="E4" s="6" t="s">
        <v>6</v>
      </c>
    </row>
    <row r="5" spans="1:5" x14ac:dyDescent="0.25">
      <c r="A5" s="75" t="s">
        <v>7</v>
      </c>
      <c r="B5" s="76"/>
      <c r="C5" s="4">
        <v>395.5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365.57</v>
      </c>
      <c r="D7" s="5"/>
      <c r="E7" s="6"/>
    </row>
    <row r="8" spans="1:5" x14ac:dyDescent="0.25">
      <c r="A8" s="84" t="s">
        <v>10</v>
      </c>
      <c r="B8" s="85"/>
      <c r="C8" s="7">
        <v>4497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475658.69</v>
      </c>
      <c r="D9" s="10">
        <v>329056.86</v>
      </c>
      <c r="E9" s="11"/>
    </row>
    <row r="10" spans="1:5" ht="15" customHeight="1" x14ac:dyDescent="0.25">
      <c r="A10" s="98" t="s">
        <v>12</v>
      </c>
      <c r="B10" s="98"/>
      <c r="C10" s="98"/>
      <c r="D10" s="98"/>
      <c r="E10" s="69">
        <f>74722.79+19316.42</f>
        <v>94039.209999999992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1.5" customHeight="1" thickBot="1" x14ac:dyDescent="0.3">
      <c r="A16" s="20">
        <v>1</v>
      </c>
      <c r="B16" s="81" t="s">
        <v>17</v>
      </c>
      <c r="C16" s="82"/>
      <c r="D16" s="83"/>
      <c r="E16" s="30">
        <v>40020.1</v>
      </c>
    </row>
    <row r="17" spans="1:5" ht="46.5" customHeight="1" thickBot="1" x14ac:dyDescent="0.3">
      <c r="A17" s="20">
        <v>2</v>
      </c>
      <c r="B17" s="91" t="s">
        <v>18</v>
      </c>
      <c r="C17" s="92"/>
      <c r="D17" s="93"/>
      <c r="E17" s="30">
        <v>18903.61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.7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92843.38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41.25" customHeight="1" thickBot="1" x14ac:dyDescent="0.3">
      <c r="A27" s="20">
        <v>5</v>
      </c>
      <c r="B27" s="81" t="s">
        <v>24</v>
      </c>
      <c r="C27" s="82"/>
      <c r="D27" s="83"/>
      <c r="E27" s="35">
        <v>94296.07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27846.91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8946.91</v>
      </c>
    </row>
    <row r="32" spans="1:5" ht="28.5" customHeight="1" thickBot="1" x14ac:dyDescent="0.3">
      <c r="A32" s="105"/>
      <c r="B32" s="112" t="s">
        <v>28</v>
      </c>
      <c r="C32" s="113"/>
      <c r="D32" s="114"/>
      <c r="E32" s="42">
        <v>18900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v>0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0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21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21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12400.92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6064.8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39066.89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1904.73</v>
      </c>
    </row>
    <row r="48" spans="1:5" x14ac:dyDescent="0.25">
      <c r="A48" s="116"/>
      <c r="B48" s="121" t="s">
        <v>37</v>
      </c>
      <c r="C48" s="121"/>
      <c r="D48" s="121"/>
      <c r="E48" s="41">
        <v>863.89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1040.8399999999999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17903.2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292347.90000000002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52"/>
  <sheetViews>
    <sheetView topLeftCell="A34" workbookViewId="0">
      <selection activeCell="G53" sqref="G53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0.5" customHeight="1" x14ac:dyDescent="0.25">
      <c r="A1" s="77" t="s">
        <v>53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3075437.52</v>
      </c>
      <c r="D4" s="5"/>
      <c r="E4" s="6" t="s">
        <v>6</v>
      </c>
    </row>
    <row r="5" spans="1:5" x14ac:dyDescent="0.25">
      <c r="A5" s="75" t="s">
        <v>7</v>
      </c>
      <c r="B5" s="76"/>
      <c r="C5" s="4">
        <v>2745.89</v>
      </c>
      <c r="D5" s="5"/>
      <c r="E5" s="6"/>
    </row>
    <row r="6" spans="1:5" x14ac:dyDescent="0.25">
      <c r="A6" s="75" t="s">
        <v>8</v>
      </c>
      <c r="B6" s="76"/>
      <c r="C6" s="4">
        <v>14570.41</v>
      </c>
      <c r="D6" s="5"/>
      <c r="E6" s="6"/>
    </row>
    <row r="7" spans="1:5" x14ac:dyDescent="0.25">
      <c r="A7" s="75" t="s">
        <v>9</v>
      </c>
      <c r="B7" s="76"/>
      <c r="C7" s="4">
        <v>4606.71</v>
      </c>
      <c r="D7" s="5"/>
      <c r="E7" s="6"/>
    </row>
    <row r="8" spans="1:5" x14ac:dyDescent="0.25">
      <c r="A8" s="84" t="s">
        <v>10</v>
      </c>
      <c r="B8" s="85"/>
      <c r="C8" s="7">
        <v>188715.32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3286075.85</v>
      </c>
      <c r="D9" s="10">
        <v>2365667.46</v>
      </c>
      <c r="E9" s="11"/>
    </row>
    <row r="10" spans="1:5" ht="15" customHeight="1" x14ac:dyDescent="0.25">
      <c r="A10" s="146" t="s">
        <v>12</v>
      </c>
      <c r="B10" s="146"/>
      <c r="C10" s="146"/>
      <c r="D10" s="146"/>
      <c r="E10" s="69">
        <f>509468.44+117964.93</f>
        <v>627433.37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1.5" customHeight="1" thickBot="1" x14ac:dyDescent="0.3">
      <c r="A16" s="20">
        <v>1</v>
      </c>
      <c r="B16" s="81" t="s">
        <v>17</v>
      </c>
      <c r="C16" s="82"/>
      <c r="D16" s="83"/>
      <c r="E16" s="30">
        <v>73149.679999999993</v>
      </c>
    </row>
    <row r="17" spans="1:5" ht="41.25" customHeight="1" thickBot="1" x14ac:dyDescent="0.3">
      <c r="A17" s="20">
        <v>2</v>
      </c>
      <c r="B17" s="91" t="s">
        <v>18</v>
      </c>
      <c r="C17" s="92"/>
      <c r="D17" s="93"/>
      <c r="E17" s="30">
        <v>192961.39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472764.59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38.25" customHeight="1" thickBot="1" x14ac:dyDescent="0.3">
      <c r="A27" s="20">
        <v>5</v>
      </c>
      <c r="B27" s="81" t="s">
        <v>24</v>
      </c>
      <c r="C27" s="82"/>
      <c r="D27" s="83"/>
      <c r="E27" s="35">
        <v>480161.79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54794.32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29699.32</v>
      </c>
    </row>
    <row r="32" spans="1:5" ht="28.5" customHeight="1" thickBot="1" x14ac:dyDescent="0.3">
      <c r="A32" s="105"/>
      <c r="B32" s="112" t="s">
        <v>28</v>
      </c>
      <c r="C32" s="113"/>
      <c r="D32" s="114"/>
      <c r="E32" s="42">
        <v>25095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f>E35+E36</f>
        <v>336973.56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336973.56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3544.1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3544.1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63146.3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24158.12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198931.19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7140.25</v>
      </c>
    </row>
    <row r="48" spans="1:5" x14ac:dyDescent="0.25">
      <c r="A48" s="116"/>
      <c r="B48" s="121" t="s">
        <v>37</v>
      </c>
      <c r="C48" s="121"/>
      <c r="D48" s="121"/>
      <c r="E48" s="41">
        <v>2652.12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4488.13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185022.24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1">
        <f>SUM(E14+E15+E23+E27+E29+E33+E38+E43+E44+E45+E47+E50)</f>
        <v>1826636.4600000002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2"/>
  <sheetViews>
    <sheetView topLeftCell="A40" workbookViewId="0">
      <selection activeCell="H53" sqref="H53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4.5" customHeight="1" x14ac:dyDescent="0.25">
      <c r="A1" s="77" t="s">
        <v>54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1034110.63</v>
      </c>
      <c r="D4" s="5"/>
      <c r="E4" s="6" t="s">
        <v>6</v>
      </c>
    </row>
    <row r="5" spans="1:5" x14ac:dyDescent="0.25">
      <c r="A5" s="75" t="s">
        <v>7</v>
      </c>
      <c r="B5" s="76"/>
      <c r="C5" s="4">
        <v>888.21</v>
      </c>
      <c r="D5" s="5"/>
      <c r="E5" s="6"/>
    </row>
    <row r="6" spans="1:5" x14ac:dyDescent="0.25">
      <c r="A6" s="75" t="s">
        <v>8</v>
      </c>
      <c r="B6" s="76"/>
      <c r="C6" s="4">
        <v>4407.04</v>
      </c>
      <c r="D6" s="5"/>
      <c r="E6" s="6"/>
    </row>
    <row r="7" spans="1:5" x14ac:dyDescent="0.25">
      <c r="A7" s="75" t="s">
        <v>9</v>
      </c>
      <c r="B7" s="76"/>
      <c r="C7" s="4">
        <v>1446.51</v>
      </c>
      <c r="D7" s="5"/>
      <c r="E7" s="6"/>
    </row>
    <row r="8" spans="1:5" x14ac:dyDescent="0.25">
      <c r="A8" s="84" t="s">
        <v>10</v>
      </c>
      <c r="B8" s="85"/>
      <c r="C8" s="7">
        <v>57940.57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1098792.96</v>
      </c>
      <c r="D9" s="10">
        <v>830004.26</v>
      </c>
      <c r="E9" s="11"/>
    </row>
    <row r="10" spans="1:5" ht="15" customHeight="1" x14ac:dyDescent="0.25">
      <c r="A10" s="98" t="s">
        <v>12</v>
      </c>
      <c r="B10" s="98"/>
      <c r="C10" s="98"/>
      <c r="D10" s="98"/>
      <c r="E10" s="69">
        <f>148511.53+33391.65</f>
        <v>181903.18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0" customHeight="1" thickBot="1" x14ac:dyDescent="0.3">
      <c r="A16" s="20">
        <v>1</v>
      </c>
      <c r="B16" s="81" t="s">
        <v>17</v>
      </c>
      <c r="C16" s="82"/>
      <c r="D16" s="83"/>
      <c r="E16" s="30">
        <v>82975.55</v>
      </c>
    </row>
    <row r="17" spans="1:5" ht="38.25" customHeight="1" thickBot="1" x14ac:dyDescent="0.3">
      <c r="A17" s="20">
        <v>2</v>
      </c>
      <c r="B17" s="91" t="s">
        <v>18</v>
      </c>
      <c r="C17" s="92"/>
      <c r="D17" s="93"/>
      <c r="E17" s="30">
        <v>65542.83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.7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159148.54999999999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42" customHeight="1" thickBot="1" x14ac:dyDescent="0.3">
      <c r="A27" s="20">
        <v>5</v>
      </c>
      <c r="B27" s="81" t="s">
        <v>24</v>
      </c>
      <c r="C27" s="82"/>
      <c r="D27" s="83"/>
      <c r="E27" s="35">
        <v>161638.70000000001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/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9345.4599999999991</v>
      </c>
    </row>
    <row r="32" spans="1:5" ht="27.75" customHeight="1" thickBot="1" x14ac:dyDescent="0.3">
      <c r="A32" s="105"/>
      <c r="B32" s="112" t="s">
        <v>28</v>
      </c>
      <c r="C32" s="113"/>
      <c r="D32" s="114"/>
      <c r="E32" s="42">
        <v>8400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f>E35+E36</f>
        <v>94552.75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94552.75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/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51">
        <v>1797.6</v>
      </c>
    </row>
    <row r="41" spans="1:5" ht="15.75" thickBot="1" x14ac:dyDescent="0.3">
      <c r="A41" s="117"/>
      <c r="B41" s="123" t="s">
        <v>79</v>
      </c>
      <c r="C41" s="123"/>
      <c r="D41" s="123"/>
      <c r="E41" s="52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21257.18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8086.4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66966.97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64206.47</v>
      </c>
    </row>
    <row r="48" spans="1:5" x14ac:dyDescent="0.25">
      <c r="A48" s="116"/>
      <c r="B48" s="121" t="s">
        <v>37</v>
      </c>
      <c r="C48" s="121"/>
      <c r="D48" s="121"/>
      <c r="E48" s="41">
        <v>54868.15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9338.32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56909.06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1">
        <f>SUM(E14+E15+E23+E27+E29+E33+E38+E43+E44+E45+E47+E50)</f>
        <v>632766.08000000007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2"/>
  <sheetViews>
    <sheetView topLeftCell="A34" workbookViewId="0">
      <selection activeCell="F40" sqref="F40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5.25" customHeight="1" x14ac:dyDescent="0.25">
      <c r="A1" s="77" t="s">
        <v>55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1044228.97</v>
      </c>
      <c r="D4" s="5"/>
      <c r="E4" s="6" t="s">
        <v>6</v>
      </c>
    </row>
    <row r="5" spans="1:5" x14ac:dyDescent="0.25">
      <c r="A5" s="75" t="s">
        <v>7</v>
      </c>
      <c r="B5" s="76"/>
      <c r="C5" s="4">
        <v>1130.75</v>
      </c>
      <c r="D5" s="5"/>
      <c r="E5" s="6"/>
    </row>
    <row r="6" spans="1:5" x14ac:dyDescent="0.25">
      <c r="A6" s="75" t="s">
        <v>8</v>
      </c>
      <c r="B6" s="76"/>
      <c r="C6" s="4">
        <v>6095.86</v>
      </c>
      <c r="D6" s="5"/>
      <c r="E6" s="6"/>
    </row>
    <row r="7" spans="1:5" x14ac:dyDescent="0.25">
      <c r="A7" s="75" t="s">
        <v>9</v>
      </c>
      <c r="B7" s="76"/>
      <c r="C7" s="4">
        <v>1978.92</v>
      </c>
      <c r="D7" s="5"/>
      <c r="E7" s="6"/>
    </row>
    <row r="8" spans="1:5" x14ac:dyDescent="0.25">
      <c r="A8" s="84" t="s">
        <v>10</v>
      </c>
      <c r="B8" s="85"/>
      <c r="C8" s="7">
        <v>55483.24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1108917.74</v>
      </c>
      <c r="D9" s="10">
        <v>858719.28</v>
      </c>
      <c r="E9" s="11"/>
    </row>
    <row r="10" spans="1:5" ht="15" customHeight="1" x14ac:dyDescent="0.25">
      <c r="A10" s="98" t="s">
        <v>12</v>
      </c>
      <c r="B10" s="98"/>
      <c r="C10" s="98"/>
      <c r="D10" s="98"/>
      <c r="E10" s="69">
        <f>149444.27+19133.14</f>
        <v>168577.40999999997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0" customHeight="1" thickBot="1" x14ac:dyDescent="0.3">
      <c r="A16" s="20">
        <v>1</v>
      </c>
      <c r="B16" s="81" t="s">
        <v>17</v>
      </c>
      <c r="C16" s="82"/>
      <c r="D16" s="83"/>
      <c r="E16" s="30">
        <v>166068.24</v>
      </c>
    </row>
    <row r="17" spans="1:5" ht="41.25" customHeight="1" thickBot="1" x14ac:dyDescent="0.3">
      <c r="A17" s="20">
        <v>2</v>
      </c>
      <c r="B17" s="91" t="s">
        <v>18</v>
      </c>
      <c r="C17" s="92"/>
      <c r="D17" s="93"/>
      <c r="E17" s="30">
        <v>112967.12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40.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152279.21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41.25" customHeight="1" thickBot="1" x14ac:dyDescent="0.3">
      <c r="A27" s="20">
        <v>5</v>
      </c>
      <c r="B27" s="81" t="s">
        <v>24</v>
      </c>
      <c r="C27" s="82"/>
      <c r="D27" s="83"/>
      <c r="E27" s="35">
        <v>154661.87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4305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0</v>
      </c>
    </row>
    <row r="32" spans="1:5" ht="15.75" thickBot="1" x14ac:dyDescent="0.3">
      <c r="A32" s="105"/>
      <c r="B32" s="112" t="s">
        <v>28</v>
      </c>
      <c r="C32" s="113"/>
      <c r="D32" s="114"/>
      <c r="E32" s="42">
        <v>4305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f>E35+E36</f>
        <v>127064.81999999999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117495.42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9569.4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1327.9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51">
        <v>1327.9</v>
      </c>
    </row>
    <row r="41" spans="1:5" ht="15.75" thickBot="1" x14ac:dyDescent="0.3">
      <c r="A41" s="117"/>
      <c r="B41" s="123" t="s">
        <v>79</v>
      </c>
      <c r="C41" s="123"/>
      <c r="D41" s="123"/>
      <c r="E41" s="52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20300.7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8288.56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64076.47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10986.74</v>
      </c>
    </row>
    <row r="48" spans="1:5" x14ac:dyDescent="0.25">
      <c r="A48" s="116"/>
      <c r="B48" s="121" t="s">
        <v>37</v>
      </c>
      <c r="C48" s="121"/>
      <c r="D48" s="121"/>
      <c r="E48" s="41">
        <v>4908.04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6078.7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63464.51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606755.78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52"/>
  <sheetViews>
    <sheetView topLeftCell="A34" workbookViewId="0">
      <selection activeCell="F50" sqref="F50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6.75" customHeight="1" x14ac:dyDescent="0.25">
      <c r="A1" s="77" t="s">
        <v>56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576177.46</v>
      </c>
      <c r="D4" s="5"/>
      <c r="E4" s="6" t="s">
        <v>6</v>
      </c>
    </row>
    <row r="5" spans="1:5" x14ac:dyDescent="0.25">
      <c r="A5" s="75" t="s">
        <v>7</v>
      </c>
      <c r="B5" s="76"/>
      <c r="C5" s="4">
        <v>591.83000000000004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459.88</v>
      </c>
      <c r="D7" s="5"/>
      <c r="E7" s="6"/>
    </row>
    <row r="8" spans="1:5" x14ac:dyDescent="0.25">
      <c r="A8" s="84" t="s">
        <v>10</v>
      </c>
      <c r="B8" s="85"/>
      <c r="C8" s="7">
        <v>5779.9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583009.06999999995</v>
      </c>
      <c r="D9" s="10">
        <v>411157.22</v>
      </c>
      <c r="E9" s="11"/>
    </row>
    <row r="10" spans="1:5" ht="15" customHeight="1" x14ac:dyDescent="0.25">
      <c r="A10" s="98" t="s">
        <v>12</v>
      </c>
      <c r="B10" s="98"/>
      <c r="C10" s="98"/>
      <c r="D10" s="98"/>
      <c r="E10" s="69">
        <f>87022.24+17632.8</f>
        <v>104655.04000000001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2.25" customHeight="1" thickBot="1" x14ac:dyDescent="0.3">
      <c r="A16" s="20">
        <v>1</v>
      </c>
      <c r="B16" s="81" t="s">
        <v>97</v>
      </c>
      <c r="C16" s="82"/>
      <c r="D16" s="83"/>
      <c r="E16" s="30">
        <f>32385.41+2341.24</f>
        <v>34726.65</v>
      </c>
    </row>
    <row r="17" spans="1:5" ht="42.75" customHeight="1" thickBot="1" x14ac:dyDescent="0.3">
      <c r="A17" s="20">
        <v>2</v>
      </c>
      <c r="B17" s="91" t="s">
        <v>18</v>
      </c>
      <c r="C17" s="92"/>
      <c r="D17" s="93"/>
      <c r="E17" s="30">
        <v>25432.06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.7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113574.29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39.75" customHeight="1" thickBot="1" x14ac:dyDescent="0.3">
      <c r="A27" s="20">
        <v>5</v>
      </c>
      <c r="B27" s="81" t="s">
        <v>24</v>
      </c>
      <c r="C27" s="82"/>
      <c r="D27" s="83"/>
      <c r="E27" s="35">
        <v>115351.35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33359.410000000003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8946.91</v>
      </c>
    </row>
    <row r="32" spans="1:5" ht="27" customHeight="1" thickBot="1" x14ac:dyDescent="0.3">
      <c r="A32" s="105"/>
      <c r="B32" s="112" t="s">
        <v>28</v>
      </c>
      <c r="C32" s="113"/>
      <c r="D32" s="114"/>
      <c r="E32" s="42">
        <v>24412.5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v>0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0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163.44999999999999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163.44999999999999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15169.91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7783.16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47790.1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1038.3499999999999</v>
      </c>
    </row>
    <row r="48" spans="1:5" x14ac:dyDescent="0.25">
      <c r="A48" s="116"/>
      <c r="B48" s="121" t="s">
        <v>37</v>
      </c>
      <c r="C48" s="121"/>
      <c r="D48" s="121"/>
      <c r="E48" s="41">
        <v>562.45000000000005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475.9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5811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340041.01999999996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53"/>
  <sheetViews>
    <sheetView topLeftCell="A40" workbookViewId="0">
      <selection activeCell="E69" sqref="E69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6.75" customHeight="1" x14ac:dyDescent="0.25">
      <c r="A1" s="77" t="s">
        <v>57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484840.26</v>
      </c>
      <c r="D4" s="5"/>
      <c r="E4" s="6" t="s">
        <v>6</v>
      </c>
    </row>
    <row r="5" spans="1:5" x14ac:dyDescent="0.25">
      <c r="A5" s="75" t="s">
        <v>7</v>
      </c>
      <c r="B5" s="76"/>
      <c r="C5" s="4">
        <v>498.58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386.89</v>
      </c>
      <c r="D7" s="5"/>
      <c r="E7" s="6"/>
    </row>
    <row r="8" spans="1:5" x14ac:dyDescent="0.25">
      <c r="A8" s="84" t="s">
        <v>10</v>
      </c>
      <c r="B8" s="85"/>
      <c r="C8" s="7">
        <v>4864.05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490589.78</v>
      </c>
      <c r="D9" s="10">
        <v>356342.9</v>
      </c>
      <c r="E9" s="11"/>
    </row>
    <row r="10" spans="1:5" ht="15" customHeight="1" x14ac:dyDescent="0.25">
      <c r="A10" s="98" t="s">
        <v>12</v>
      </c>
      <c r="B10" s="98"/>
      <c r="C10" s="98"/>
      <c r="D10" s="98"/>
      <c r="E10" s="69">
        <f>80096.95+11847.67</f>
        <v>91944.62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29.25" customHeight="1" thickBot="1" x14ac:dyDescent="0.3">
      <c r="A16" s="20">
        <v>1</v>
      </c>
      <c r="B16" s="81" t="s">
        <v>17</v>
      </c>
      <c r="C16" s="82"/>
      <c r="D16" s="83"/>
      <c r="E16" s="30">
        <v>29829.03</v>
      </c>
    </row>
    <row r="17" spans="1:5" ht="39" customHeight="1" thickBot="1" x14ac:dyDescent="0.3">
      <c r="A17" s="20">
        <v>2</v>
      </c>
      <c r="B17" s="91" t="s">
        <v>18</v>
      </c>
      <c r="C17" s="92"/>
      <c r="D17" s="93"/>
      <c r="E17" s="30">
        <v>21021.22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8.25" customHeight="1" thickBot="1" x14ac:dyDescent="0.3">
      <c r="A21" s="20">
        <v>3</v>
      </c>
      <c r="B21" s="81" t="s">
        <v>20</v>
      </c>
      <c r="C21" s="82"/>
      <c r="D21" s="83"/>
      <c r="E21" s="30">
        <f>E22</f>
        <v>63158.49</v>
      </c>
    </row>
    <row r="22" spans="1:5" ht="18" customHeight="1" thickBot="1" x14ac:dyDescent="0.3">
      <c r="A22" s="60"/>
      <c r="B22" s="130" t="s">
        <v>102</v>
      </c>
      <c r="C22" s="131"/>
      <c r="D22" s="132"/>
      <c r="E22" s="62">
        <v>63158.49</v>
      </c>
    </row>
    <row r="23" spans="1:5" ht="15" customHeight="1" thickBot="1" x14ac:dyDescent="0.3">
      <c r="A23" s="31">
        <v>4</v>
      </c>
      <c r="B23" s="94" t="s">
        <v>21</v>
      </c>
      <c r="C23" s="95"/>
      <c r="D23" s="96"/>
      <c r="E23" s="32"/>
    </row>
    <row r="24" spans="1:5" ht="15.75" thickBot="1" x14ac:dyDescent="0.3">
      <c r="A24" s="33"/>
      <c r="B24" s="97" t="s">
        <v>22</v>
      </c>
      <c r="C24" s="97"/>
      <c r="D24" s="97"/>
      <c r="E24" s="47">
        <v>63158.49</v>
      </c>
    </row>
    <row r="25" spans="1:5" x14ac:dyDescent="0.25">
      <c r="A25" s="18"/>
      <c r="B25" s="28"/>
      <c r="C25" s="29"/>
      <c r="D25" s="19"/>
      <c r="E25" s="19"/>
    </row>
    <row r="26" spans="1:5" x14ac:dyDescent="0.25">
      <c r="A26" s="18"/>
      <c r="B26" s="34" t="s">
        <v>23</v>
      </c>
      <c r="C26" s="34"/>
      <c r="D26" s="34"/>
      <c r="E26" s="19"/>
    </row>
    <row r="27" spans="1:5" ht="15.75" thickBot="1" x14ac:dyDescent="0.3">
      <c r="A27" s="18"/>
      <c r="B27" s="28"/>
      <c r="C27" s="29"/>
      <c r="D27" s="19"/>
      <c r="E27" s="19"/>
    </row>
    <row r="28" spans="1:5" ht="38.25" customHeight="1" thickBot="1" x14ac:dyDescent="0.3">
      <c r="A28" s="20">
        <v>5</v>
      </c>
      <c r="B28" s="81" t="s">
        <v>24</v>
      </c>
      <c r="C28" s="82"/>
      <c r="D28" s="83"/>
      <c r="E28" s="35">
        <v>98871.52</v>
      </c>
    </row>
    <row r="29" spans="1:5" ht="15.75" thickBot="1" x14ac:dyDescent="0.3">
      <c r="A29" s="36"/>
      <c r="B29" s="37"/>
      <c r="C29" s="37"/>
      <c r="D29" s="37"/>
      <c r="E29" s="38"/>
    </row>
    <row r="30" spans="1:5" x14ac:dyDescent="0.25">
      <c r="A30" s="102">
        <v>6</v>
      </c>
      <c r="B30" s="106" t="s">
        <v>25</v>
      </c>
      <c r="C30" s="107"/>
      <c r="D30" s="108"/>
      <c r="E30" s="109">
        <f>E32+E33</f>
        <v>27492.07</v>
      </c>
    </row>
    <row r="31" spans="1:5" x14ac:dyDescent="0.25">
      <c r="A31" s="103"/>
      <c r="B31" s="39" t="s">
        <v>26</v>
      </c>
      <c r="C31" s="37"/>
      <c r="D31" s="40"/>
      <c r="E31" s="110"/>
    </row>
    <row r="32" spans="1:5" x14ac:dyDescent="0.25">
      <c r="A32" s="104"/>
      <c r="B32" s="111" t="s">
        <v>27</v>
      </c>
      <c r="C32" s="111"/>
      <c r="D32" s="111"/>
      <c r="E32" s="41">
        <v>7332.07</v>
      </c>
    </row>
    <row r="33" spans="1:5" ht="27" customHeight="1" thickBot="1" x14ac:dyDescent="0.3">
      <c r="A33" s="105"/>
      <c r="B33" s="112" t="s">
        <v>28</v>
      </c>
      <c r="C33" s="113"/>
      <c r="D33" s="114"/>
      <c r="E33" s="42">
        <v>20160</v>
      </c>
    </row>
    <row r="34" spans="1:5" x14ac:dyDescent="0.25">
      <c r="A34" s="115">
        <v>7</v>
      </c>
      <c r="B34" s="118" t="s">
        <v>29</v>
      </c>
      <c r="C34" s="119"/>
      <c r="D34" s="120"/>
      <c r="E34" s="109">
        <v>0</v>
      </c>
    </row>
    <row r="35" spans="1:5" x14ac:dyDescent="0.25">
      <c r="A35" s="116"/>
      <c r="B35" s="43" t="s">
        <v>26</v>
      </c>
      <c r="C35" s="44"/>
      <c r="D35" s="45"/>
      <c r="E35" s="110"/>
    </row>
    <row r="36" spans="1:5" x14ac:dyDescent="0.25">
      <c r="A36" s="116"/>
      <c r="B36" s="121" t="s">
        <v>30</v>
      </c>
      <c r="C36" s="121"/>
      <c r="D36" s="121"/>
      <c r="E36" s="41">
        <v>0</v>
      </c>
    </row>
    <row r="37" spans="1:5" ht="15.75" thickBot="1" x14ac:dyDescent="0.3">
      <c r="A37" s="117"/>
      <c r="B37" s="122" t="s">
        <v>31</v>
      </c>
      <c r="C37" s="122"/>
      <c r="D37" s="122"/>
      <c r="E37" s="46">
        <v>0</v>
      </c>
    </row>
    <row r="38" spans="1:5" ht="15.75" thickBot="1" x14ac:dyDescent="0.3">
      <c r="A38" s="18"/>
      <c r="B38" s="28"/>
      <c r="C38" s="29"/>
      <c r="D38" s="19"/>
      <c r="E38" s="19"/>
    </row>
    <row r="39" spans="1:5" x14ac:dyDescent="0.25">
      <c r="A39" s="115">
        <v>8</v>
      </c>
      <c r="B39" s="106" t="s">
        <v>32</v>
      </c>
      <c r="C39" s="107"/>
      <c r="D39" s="108"/>
      <c r="E39" s="109">
        <f>E41+E42</f>
        <v>178.85</v>
      </c>
    </row>
    <row r="40" spans="1:5" x14ac:dyDescent="0.25">
      <c r="A40" s="116"/>
      <c r="B40" s="39" t="s">
        <v>26</v>
      </c>
      <c r="C40" s="37"/>
      <c r="D40" s="40"/>
      <c r="E40" s="110"/>
    </row>
    <row r="41" spans="1:5" x14ac:dyDescent="0.25">
      <c r="A41" s="116"/>
      <c r="B41" s="111" t="s">
        <v>78</v>
      </c>
      <c r="C41" s="111"/>
      <c r="D41" s="111"/>
      <c r="E41" s="41">
        <v>178.85</v>
      </c>
    </row>
    <row r="42" spans="1:5" ht="15.75" thickBot="1" x14ac:dyDescent="0.3">
      <c r="A42" s="117"/>
      <c r="B42" s="123" t="s">
        <v>79</v>
      </c>
      <c r="C42" s="123"/>
      <c r="D42" s="123"/>
      <c r="E42" s="46">
        <v>0</v>
      </c>
    </row>
    <row r="43" spans="1:5" ht="15.75" thickBot="1" x14ac:dyDescent="0.3">
      <c r="A43" s="18"/>
      <c r="B43" s="28"/>
      <c r="C43" s="29"/>
      <c r="D43" s="19"/>
      <c r="E43" s="19"/>
    </row>
    <row r="44" spans="1:5" ht="15.75" thickBot="1" x14ac:dyDescent="0.3">
      <c r="A44" s="33">
        <v>9</v>
      </c>
      <c r="B44" s="99" t="s">
        <v>33</v>
      </c>
      <c r="C44" s="100"/>
      <c r="D44" s="101"/>
      <c r="E44" s="47">
        <v>13002.64</v>
      </c>
    </row>
    <row r="45" spans="1:5" ht="15.75" thickBot="1" x14ac:dyDescent="0.3">
      <c r="A45" s="33">
        <v>10</v>
      </c>
      <c r="B45" s="99" t="s">
        <v>34</v>
      </c>
      <c r="C45" s="100"/>
      <c r="D45" s="101"/>
      <c r="E45" s="47">
        <v>6469.12</v>
      </c>
    </row>
    <row r="46" spans="1:5" ht="15.75" thickBot="1" x14ac:dyDescent="0.3">
      <c r="A46" s="48">
        <v>11</v>
      </c>
      <c r="B46" s="99" t="s">
        <v>35</v>
      </c>
      <c r="C46" s="100"/>
      <c r="D46" s="101"/>
      <c r="E46" s="47">
        <v>40962.51</v>
      </c>
    </row>
    <row r="47" spans="1:5" ht="15.75" thickBot="1" x14ac:dyDescent="0.3"/>
    <row r="48" spans="1:5" x14ac:dyDescent="0.25">
      <c r="A48" s="115">
        <v>12</v>
      </c>
      <c r="B48" s="94" t="s">
        <v>36</v>
      </c>
      <c r="C48" s="95"/>
      <c r="D48" s="96"/>
      <c r="E48" s="55">
        <f>E49+E50</f>
        <v>858.3</v>
      </c>
    </row>
    <row r="49" spans="1:5" x14ac:dyDescent="0.25">
      <c r="A49" s="116"/>
      <c r="B49" s="121" t="s">
        <v>37</v>
      </c>
      <c r="C49" s="121"/>
      <c r="D49" s="121"/>
      <c r="E49" s="41">
        <v>464.9</v>
      </c>
    </row>
    <row r="50" spans="1:5" ht="15.75" thickBot="1" x14ac:dyDescent="0.3">
      <c r="A50" s="117"/>
      <c r="B50" s="122" t="s">
        <v>38</v>
      </c>
      <c r="C50" s="122"/>
      <c r="D50" s="122"/>
      <c r="E50" s="46">
        <v>393.4</v>
      </c>
    </row>
    <row r="51" spans="1:5" ht="15.75" thickBot="1" x14ac:dyDescent="0.3">
      <c r="A51" s="20">
        <v>13</v>
      </c>
      <c r="B51" s="99" t="s">
        <v>39</v>
      </c>
      <c r="C51" s="100"/>
      <c r="D51" s="101"/>
      <c r="E51" s="47">
        <v>4803.76</v>
      </c>
    </row>
    <row r="52" spans="1:5" ht="15.75" thickBot="1" x14ac:dyDescent="0.3"/>
    <row r="53" spans="1:5" ht="15.75" thickBot="1" x14ac:dyDescent="0.3">
      <c r="A53" s="124" t="s">
        <v>112</v>
      </c>
      <c r="B53" s="125"/>
      <c r="C53" s="125"/>
      <c r="D53" s="126"/>
      <c r="E53" s="72">
        <f>SUM(E15+E16+E24+E28+E30+E34+E39+E44+E45+E46+E48+E51)</f>
        <v>285626.28999999998</v>
      </c>
    </row>
  </sheetData>
  <mergeCells count="43">
    <mergeCell ref="A53:D53"/>
    <mergeCell ref="B51:D51"/>
    <mergeCell ref="B45:D45"/>
    <mergeCell ref="B46:D46"/>
    <mergeCell ref="A48:A50"/>
    <mergeCell ref="B48:D48"/>
    <mergeCell ref="B49:D49"/>
    <mergeCell ref="B50:D50"/>
    <mergeCell ref="B44:D44"/>
    <mergeCell ref="A30:A33"/>
    <mergeCell ref="B30:D30"/>
    <mergeCell ref="E30:E31"/>
    <mergeCell ref="B32:D32"/>
    <mergeCell ref="B33:D33"/>
    <mergeCell ref="A34:A37"/>
    <mergeCell ref="B34:D34"/>
    <mergeCell ref="E34:E35"/>
    <mergeCell ref="B36:D36"/>
    <mergeCell ref="B37:D37"/>
    <mergeCell ref="A39:A42"/>
    <mergeCell ref="B39:D39"/>
    <mergeCell ref="E39:E40"/>
    <mergeCell ref="B41:D41"/>
    <mergeCell ref="B42:D42"/>
    <mergeCell ref="B28:D28"/>
    <mergeCell ref="A7:B7"/>
    <mergeCell ref="A8:B8"/>
    <mergeCell ref="A9:B9"/>
    <mergeCell ref="B13:D13"/>
    <mergeCell ref="B14:D15"/>
    <mergeCell ref="B16:D16"/>
    <mergeCell ref="B17:D17"/>
    <mergeCell ref="B21:D21"/>
    <mergeCell ref="B23:D23"/>
    <mergeCell ref="B24:D24"/>
    <mergeCell ref="B22:D22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topLeftCell="A19" workbookViewId="0">
      <selection activeCell="H36" sqref="H36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5" customHeight="1" x14ac:dyDescent="0.25">
      <c r="A1" s="77" t="s">
        <v>41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571362.29</v>
      </c>
      <c r="D4" s="5"/>
      <c r="E4" s="6" t="s">
        <v>6</v>
      </c>
    </row>
    <row r="5" spans="1:5" x14ac:dyDescent="0.25">
      <c r="A5" s="75" t="s">
        <v>7</v>
      </c>
      <c r="B5" s="76"/>
      <c r="C5" s="4">
        <v>487.79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449.78</v>
      </c>
      <c r="D7" s="5"/>
      <c r="E7" s="6"/>
    </row>
    <row r="8" spans="1:5" x14ac:dyDescent="0.25">
      <c r="A8" s="84" t="s">
        <v>10</v>
      </c>
      <c r="B8" s="85"/>
      <c r="C8" s="7">
        <v>5652.66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577952.52000000014</v>
      </c>
      <c r="D9" s="10">
        <v>377781.65</v>
      </c>
      <c r="E9" s="74">
        <f>D9*100/C9</f>
        <v>65.365516530665857</v>
      </c>
    </row>
    <row r="10" spans="1:5" ht="15" customHeight="1" x14ac:dyDescent="0.25">
      <c r="A10" s="98" t="s">
        <v>12</v>
      </c>
      <c r="B10" s="98"/>
      <c r="C10" s="98"/>
      <c r="D10" s="98"/>
      <c r="E10" s="69">
        <f>105572.43+25159.36</f>
        <v>130731.79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3" customHeight="1" thickBot="1" x14ac:dyDescent="0.3">
      <c r="A16" s="20">
        <v>1</v>
      </c>
      <c r="B16" s="81" t="s">
        <v>17</v>
      </c>
      <c r="C16" s="82"/>
      <c r="D16" s="83"/>
      <c r="E16" s="30">
        <v>62758.79</v>
      </c>
    </row>
    <row r="17" spans="1:5" ht="40.5" customHeight="1" thickBot="1" x14ac:dyDescent="0.3">
      <c r="A17" s="20">
        <v>2</v>
      </c>
      <c r="B17" s="91" t="s">
        <v>18</v>
      </c>
      <c r="C17" s="92"/>
      <c r="D17" s="93"/>
      <c r="E17" s="30">
        <v>24791.61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7.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113086.38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39" customHeight="1" thickBot="1" x14ac:dyDescent="0.3">
      <c r="A27" s="20">
        <v>5</v>
      </c>
      <c r="B27" s="81" t="s">
        <v>24</v>
      </c>
      <c r="C27" s="82"/>
      <c r="D27" s="83"/>
      <c r="E27" s="35">
        <v>114855.8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34783.49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54">
        <v>10843.49</v>
      </c>
    </row>
    <row r="32" spans="1:5" ht="27" customHeight="1" thickBot="1" x14ac:dyDescent="0.3">
      <c r="A32" s="105"/>
      <c r="B32" s="112" t="s">
        <v>28</v>
      </c>
      <c r="C32" s="113"/>
      <c r="D32" s="114"/>
      <c r="E32" s="53">
        <v>23940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v>0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0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31.5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51">
        <v>31.5</v>
      </c>
    </row>
    <row r="41" spans="1:5" ht="15.75" thickBot="1" x14ac:dyDescent="0.3">
      <c r="A41" s="117"/>
      <c r="B41" s="123" t="s">
        <v>79</v>
      </c>
      <c r="C41" s="123"/>
      <c r="D41" s="123"/>
      <c r="E41" s="52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14891.1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7682.08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9">
        <v>46911.76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1010.54</v>
      </c>
    </row>
    <row r="48" spans="1:5" x14ac:dyDescent="0.25">
      <c r="A48" s="116"/>
      <c r="B48" s="121" t="s">
        <v>37</v>
      </c>
      <c r="C48" s="121"/>
      <c r="D48" s="121"/>
      <c r="E48" s="41">
        <v>547.38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463.16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5656.04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338908.68999999994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52"/>
  <sheetViews>
    <sheetView topLeftCell="A40" workbookViewId="0">
      <selection activeCell="H46" sqref="H46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7.5" customHeight="1" x14ac:dyDescent="0.25">
      <c r="A1" s="77" t="s">
        <v>57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471112.17</v>
      </c>
      <c r="D4" s="5"/>
      <c r="E4" s="6" t="s">
        <v>6</v>
      </c>
    </row>
    <row r="5" spans="1:5" x14ac:dyDescent="0.25">
      <c r="A5" s="75" t="s">
        <v>7</v>
      </c>
      <c r="B5" s="76"/>
      <c r="C5" s="4">
        <v>484.71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376.61</v>
      </c>
      <c r="D7" s="5"/>
      <c r="E7" s="6"/>
    </row>
    <row r="8" spans="1:5" x14ac:dyDescent="0.25">
      <c r="A8" s="84" t="s">
        <v>10</v>
      </c>
      <c r="B8" s="85"/>
      <c r="C8" s="7">
        <v>4732.7700000000004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476706.26</v>
      </c>
      <c r="D9" s="10">
        <v>337005.51</v>
      </c>
      <c r="E9" s="11"/>
    </row>
    <row r="10" spans="1:5" ht="15" customHeight="1" x14ac:dyDescent="0.25">
      <c r="A10" s="98" t="s">
        <v>12</v>
      </c>
      <c r="B10" s="98"/>
      <c r="C10" s="98"/>
      <c r="D10" s="98"/>
      <c r="E10" s="69">
        <f>66586.2+26883.43</f>
        <v>93469.63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27.75" customHeight="1" thickBot="1" x14ac:dyDescent="0.3">
      <c r="A16" s="20">
        <v>1</v>
      </c>
      <c r="B16" s="81" t="s">
        <v>17</v>
      </c>
      <c r="C16" s="82"/>
      <c r="D16" s="83"/>
      <c r="E16" s="30">
        <v>85166.73</v>
      </c>
    </row>
    <row r="17" spans="1:5" ht="39" customHeight="1" thickBot="1" x14ac:dyDescent="0.3">
      <c r="A17" s="20">
        <v>2</v>
      </c>
      <c r="B17" s="91" t="s">
        <v>18</v>
      </c>
      <c r="C17" s="92"/>
      <c r="D17" s="93"/>
      <c r="E17" s="30">
        <v>21351.78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.7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93749.51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40.5" customHeight="1" thickBot="1" x14ac:dyDescent="0.3">
      <c r="A27" s="20">
        <v>5</v>
      </c>
      <c r="B27" s="81" t="s">
        <v>24</v>
      </c>
      <c r="C27" s="82"/>
      <c r="D27" s="83"/>
      <c r="E27" s="35">
        <v>95216.38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34762.29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14602.29</v>
      </c>
    </row>
    <row r="32" spans="1:5" ht="27" customHeight="1" thickBot="1" x14ac:dyDescent="0.3">
      <c r="A32" s="105"/>
      <c r="B32" s="112" t="s">
        <v>28</v>
      </c>
      <c r="C32" s="113"/>
      <c r="D32" s="114"/>
      <c r="E32" s="42">
        <v>20160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v>0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0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85.5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31.5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54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12521.95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6469.12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39448.18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23289.550000000003</v>
      </c>
    </row>
    <row r="48" spans="1:5" x14ac:dyDescent="0.25">
      <c r="A48" s="116"/>
      <c r="B48" s="121" t="s">
        <v>37</v>
      </c>
      <c r="C48" s="121"/>
      <c r="D48" s="121"/>
      <c r="E48" s="41">
        <v>20277.810000000001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3011.74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5811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311353.48000000004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54"/>
  <sheetViews>
    <sheetView topLeftCell="A40" workbookViewId="0">
      <selection activeCell="H56" sqref="H56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2" customHeight="1" x14ac:dyDescent="0.25">
      <c r="A1" s="77" t="s">
        <v>58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504779.12</v>
      </c>
      <c r="D4" s="5"/>
      <c r="E4" s="6" t="s">
        <v>6</v>
      </c>
    </row>
    <row r="5" spans="1:5" x14ac:dyDescent="0.25">
      <c r="A5" s="75" t="s">
        <v>7</v>
      </c>
      <c r="B5" s="76"/>
      <c r="C5" s="4">
        <v>554.98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414.13</v>
      </c>
      <c r="D7" s="5"/>
      <c r="E7" s="6"/>
    </row>
    <row r="8" spans="1:5" x14ac:dyDescent="0.25">
      <c r="A8" s="84" t="s">
        <v>10</v>
      </c>
      <c r="B8" s="85"/>
      <c r="C8" s="7">
        <v>5291.43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511039.66</v>
      </c>
      <c r="D9" s="10">
        <v>319752.83</v>
      </c>
      <c r="E9" s="11"/>
    </row>
    <row r="10" spans="1:5" ht="15" customHeight="1" x14ac:dyDescent="0.25">
      <c r="A10" s="98" t="s">
        <v>12</v>
      </c>
      <c r="B10" s="98"/>
      <c r="C10" s="98"/>
      <c r="D10" s="98"/>
      <c r="E10" s="69">
        <f>84814.17+31721.51</f>
        <v>116535.67999999999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29.25" customHeight="1" thickBot="1" x14ac:dyDescent="0.3">
      <c r="A16" s="20">
        <v>1</v>
      </c>
      <c r="B16" s="81" t="s">
        <v>17</v>
      </c>
      <c r="C16" s="82"/>
      <c r="D16" s="83"/>
      <c r="E16" s="30">
        <v>85166.73</v>
      </c>
    </row>
    <row r="17" spans="1:5" ht="41.25" customHeight="1" thickBot="1" x14ac:dyDescent="0.3">
      <c r="A17" s="20">
        <v>2</v>
      </c>
      <c r="B17" s="91" t="s">
        <v>18</v>
      </c>
      <c r="C17" s="92"/>
      <c r="D17" s="93"/>
      <c r="E17" s="30">
        <v>21351.78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8.25" customHeight="1" thickBot="1" x14ac:dyDescent="0.3">
      <c r="A21" s="20">
        <v>3</v>
      </c>
      <c r="B21" s="81" t="s">
        <v>20</v>
      </c>
      <c r="C21" s="82"/>
      <c r="D21" s="83"/>
      <c r="E21" s="30">
        <f>E22</f>
        <v>101136.43</v>
      </c>
    </row>
    <row r="22" spans="1:5" ht="17.25" customHeight="1" thickBot="1" x14ac:dyDescent="0.3">
      <c r="A22" s="60"/>
      <c r="B22" s="130" t="s">
        <v>99</v>
      </c>
      <c r="C22" s="131"/>
      <c r="D22" s="132"/>
      <c r="E22" s="62">
        <v>101136.43</v>
      </c>
    </row>
    <row r="23" spans="1:5" ht="15.75" thickBot="1" x14ac:dyDescent="0.3">
      <c r="A23" s="31">
        <v>4</v>
      </c>
      <c r="B23" s="94" t="s">
        <v>21</v>
      </c>
      <c r="C23" s="95"/>
      <c r="D23" s="96"/>
      <c r="E23" s="32">
        <f>E24</f>
        <v>71877.740000000005</v>
      </c>
    </row>
    <row r="24" spans="1:5" ht="15.75" thickBot="1" x14ac:dyDescent="0.3">
      <c r="A24" s="31"/>
      <c r="B24" s="137" t="s">
        <v>91</v>
      </c>
      <c r="C24" s="138"/>
      <c r="D24" s="139"/>
      <c r="E24" s="65">
        <v>71877.740000000005</v>
      </c>
    </row>
    <row r="25" spans="1:5" ht="15.75" thickBot="1" x14ac:dyDescent="0.3">
      <c r="A25" s="33"/>
      <c r="B25" s="97" t="s">
        <v>22</v>
      </c>
      <c r="C25" s="97"/>
      <c r="D25" s="97"/>
      <c r="E25" s="47">
        <f>E21+E23</f>
        <v>173014.16999999998</v>
      </c>
    </row>
    <row r="26" spans="1:5" x14ac:dyDescent="0.25">
      <c r="A26" s="18"/>
      <c r="B26" s="28"/>
      <c r="C26" s="29"/>
      <c r="D26" s="19"/>
      <c r="E26" s="19"/>
    </row>
    <row r="27" spans="1:5" x14ac:dyDescent="0.25">
      <c r="A27" s="18"/>
      <c r="B27" s="34" t="s">
        <v>23</v>
      </c>
      <c r="C27" s="34"/>
      <c r="D27" s="34"/>
      <c r="E27" s="19"/>
    </row>
    <row r="28" spans="1:5" ht="15.75" thickBot="1" x14ac:dyDescent="0.3">
      <c r="A28" s="18"/>
      <c r="B28" s="28"/>
      <c r="C28" s="29"/>
      <c r="D28" s="19"/>
      <c r="E28" s="19"/>
    </row>
    <row r="29" spans="1:5" ht="41.25" customHeight="1" thickBot="1" x14ac:dyDescent="0.3">
      <c r="A29" s="20">
        <v>5</v>
      </c>
      <c r="B29" s="81" t="s">
        <v>24</v>
      </c>
      <c r="C29" s="82"/>
      <c r="D29" s="83"/>
      <c r="E29" s="35">
        <v>95577.79</v>
      </c>
    </row>
    <row r="30" spans="1:5" ht="15.75" thickBot="1" x14ac:dyDescent="0.3">
      <c r="A30" s="36"/>
      <c r="B30" s="37"/>
      <c r="C30" s="37"/>
      <c r="D30" s="37"/>
      <c r="E30" s="38"/>
    </row>
    <row r="31" spans="1:5" x14ac:dyDescent="0.25">
      <c r="A31" s="102">
        <v>6</v>
      </c>
      <c r="B31" s="106" t="s">
        <v>25</v>
      </c>
      <c r="C31" s="107"/>
      <c r="D31" s="108"/>
      <c r="E31" s="109">
        <f>E33+E34</f>
        <v>27290.309999999998</v>
      </c>
    </row>
    <row r="32" spans="1:5" x14ac:dyDescent="0.25">
      <c r="A32" s="103"/>
      <c r="B32" s="39" t="s">
        <v>26</v>
      </c>
      <c r="C32" s="37"/>
      <c r="D32" s="40"/>
      <c r="E32" s="110"/>
    </row>
    <row r="33" spans="1:5" x14ac:dyDescent="0.25">
      <c r="A33" s="104"/>
      <c r="B33" s="111" t="s">
        <v>27</v>
      </c>
      <c r="C33" s="111"/>
      <c r="D33" s="111"/>
      <c r="E33" s="41">
        <v>8390.31</v>
      </c>
    </row>
    <row r="34" spans="1:5" ht="27.75" customHeight="1" thickBot="1" x14ac:dyDescent="0.3">
      <c r="A34" s="105"/>
      <c r="B34" s="112" t="s">
        <v>28</v>
      </c>
      <c r="C34" s="113"/>
      <c r="D34" s="114"/>
      <c r="E34" s="42">
        <v>18900</v>
      </c>
    </row>
    <row r="35" spans="1:5" x14ac:dyDescent="0.25">
      <c r="A35" s="115">
        <v>7</v>
      </c>
      <c r="B35" s="118" t="s">
        <v>29</v>
      </c>
      <c r="C35" s="119"/>
      <c r="D35" s="120"/>
      <c r="E35" s="109">
        <v>0</v>
      </c>
    </row>
    <row r="36" spans="1:5" x14ac:dyDescent="0.25">
      <c r="A36" s="116"/>
      <c r="B36" s="43" t="s">
        <v>26</v>
      </c>
      <c r="C36" s="44"/>
      <c r="D36" s="45"/>
      <c r="E36" s="110"/>
    </row>
    <row r="37" spans="1:5" x14ac:dyDescent="0.25">
      <c r="A37" s="116"/>
      <c r="B37" s="121" t="s">
        <v>30</v>
      </c>
      <c r="C37" s="121"/>
      <c r="D37" s="121"/>
      <c r="E37" s="41">
        <v>0</v>
      </c>
    </row>
    <row r="38" spans="1:5" ht="15.75" thickBot="1" x14ac:dyDescent="0.3">
      <c r="A38" s="117"/>
      <c r="B38" s="122" t="s">
        <v>31</v>
      </c>
      <c r="C38" s="122"/>
      <c r="D38" s="122"/>
      <c r="E38" s="46">
        <v>0</v>
      </c>
    </row>
    <row r="39" spans="1:5" ht="15.75" thickBot="1" x14ac:dyDescent="0.3">
      <c r="A39" s="18"/>
      <c r="B39" s="28"/>
      <c r="C39" s="29"/>
      <c r="D39" s="19"/>
      <c r="E39" s="19"/>
    </row>
    <row r="40" spans="1:5" x14ac:dyDescent="0.25">
      <c r="A40" s="115">
        <v>8</v>
      </c>
      <c r="B40" s="106" t="s">
        <v>32</v>
      </c>
      <c r="C40" s="107"/>
      <c r="D40" s="108"/>
      <c r="E40" s="109">
        <f>E42+E43</f>
        <v>1132.95</v>
      </c>
    </row>
    <row r="41" spans="1:5" x14ac:dyDescent="0.25">
      <c r="A41" s="116"/>
      <c r="B41" s="39" t="s">
        <v>26</v>
      </c>
      <c r="C41" s="37"/>
      <c r="D41" s="40"/>
      <c r="E41" s="110"/>
    </row>
    <row r="42" spans="1:5" x14ac:dyDescent="0.25">
      <c r="A42" s="116"/>
      <c r="B42" s="111" t="s">
        <v>78</v>
      </c>
      <c r="C42" s="111"/>
      <c r="D42" s="111"/>
      <c r="E42" s="41">
        <v>1132.95</v>
      </c>
    </row>
    <row r="43" spans="1:5" ht="15.75" thickBot="1" x14ac:dyDescent="0.3">
      <c r="A43" s="117"/>
      <c r="B43" s="123" t="s">
        <v>79</v>
      </c>
      <c r="C43" s="123"/>
      <c r="D43" s="123"/>
      <c r="E43" s="46">
        <v>0</v>
      </c>
    </row>
    <row r="44" spans="1:5" ht="15.75" thickBot="1" x14ac:dyDescent="0.3">
      <c r="A44" s="18"/>
      <c r="B44" s="28"/>
      <c r="C44" s="29"/>
      <c r="D44" s="19"/>
      <c r="E44" s="19"/>
    </row>
    <row r="45" spans="1:5" ht="15.75" thickBot="1" x14ac:dyDescent="0.3">
      <c r="A45" s="33">
        <v>9</v>
      </c>
      <c r="B45" s="99" t="s">
        <v>33</v>
      </c>
      <c r="C45" s="100"/>
      <c r="D45" s="101"/>
      <c r="E45" s="47">
        <v>12569.48</v>
      </c>
    </row>
    <row r="46" spans="1:5" ht="15.75" thickBot="1" x14ac:dyDescent="0.3">
      <c r="A46" s="33">
        <v>10</v>
      </c>
      <c r="B46" s="99" t="s">
        <v>34</v>
      </c>
      <c r="C46" s="100"/>
      <c r="D46" s="101"/>
      <c r="E46" s="47">
        <v>6064.8</v>
      </c>
    </row>
    <row r="47" spans="1:5" ht="15.75" thickBot="1" x14ac:dyDescent="0.3">
      <c r="A47" s="48">
        <v>11</v>
      </c>
      <c r="B47" s="99" t="s">
        <v>35</v>
      </c>
      <c r="C47" s="100"/>
      <c r="D47" s="101"/>
      <c r="E47" s="47">
        <v>39597.910000000003</v>
      </c>
    </row>
    <row r="48" spans="1:5" ht="15.75" thickBot="1" x14ac:dyDescent="0.3"/>
    <row r="49" spans="1:5" x14ac:dyDescent="0.25">
      <c r="A49" s="115">
        <v>12</v>
      </c>
      <c r="B49" s="94" t="s">
        <v>36</v>
      </c>
      <c r="C49" s="95"/>
      <c r="D49" s="96"/>
      <c r="E49" s="55">
        <f>E50+E51</f>
        <v>871.79</v>
      </c>
    </row>
    <row r="50" spans="1:5" x14ac:dyDescent="0.25">
      <c r="A50" s="116"/>
      <c r="B50" s="121" t="s">
        <v>37</v>
      </c>
      <c r="C50" s="121"/>
      <c r="D50" s="121"/>
      <c r="E50" s="41">
        <v>472.26</v>
      </c>
    </row>
    <row r="51" spans="1:5" ht="15.75" thickBot="1" x14ac:dyDescent="0.3">
      <c r="A51" s="117"/>
      <c r="B51" s="122" t="s">
        <v>38</v>
      </c>
      <c r="C51" s="122"/>
      <c r="D51" s="122"/>
      <c r="E51" s="46">
        <v>399.53</v>
      </c>
    </row>
    <row r="52" spans="1:5" ht="15.75" thickBot="1" x14ac:dyDescent="0.3">
      <c r="A52" s="20">
        <v>13</v>
      </c>
      <c r="B52" s="99" t="s">
        <v>39</v>
      </c>
      <c r="C52" s="100"/>
      <c r="D52" s="101"/>
      <c r="E52" s="47">
        <v>4881.24</v>
      </c>
    </row>
    <row r="53" spans="1:5" ht="15.75" thickBot="1" x14ac:dyDescent="0.3"/>
    <row r="54" spans="1:5" ht="15.75" thickBot="1" x14ac:dyDescent="0.3">
      <c r="A54" s="124" t="s">
        <v>112</v>
      </c>
      <c r="B54" s="125"/>
      <c r="C54" s="125"/>
      <c r="D54" s="126"/>
      <c r="E54" s="72">
        <f>SUM(E16+E17+E25+E29+E31+E35+E40+E45+E46+E47+E49+E52)</f>
        <v>467518.9499999999</v>
      </c>
    </row>
  </sheetData>
  <mergeCells count="44">
    <mergeCell ref="A54:D54"/>
    <mergeCell ref="B52:D52"/>
    <mergeCell ref="B46:D46"/>
    <mergeCell ref="B47:D47"/>
    <mergeCell ref="A49:A51"/>
    <mergeCell ref="B49:D49"/>
    <mergeCell ref="B50:D50"/>
    <mergeCell ref="B51:D51"/>
    <mergeCell ref="B45:D45"/>
    <mergeCell ref="A31:A34"/>
    <mergeCell ref="B31:D31"/>
    <mergeCell ref="E31:E32"/>
    <mergeCell ref="B33:D33"/>
    <mergeCell ref="B34:D34"/>
    <mergeCell ref="A35:A38"/>
    <mergeCell ref="B35:D35"/>
    <mergeCell ref="E35:E36"/>
    <mergeCell ref="B37:D37"/>
    <mergeCell ref="B38:D38"/>
    <mergeCell ref="A40:A43"/>
    <mergeCell ref="B40:D40"/>
    <mergeCell ref="E40:E41"/>
    <mergeCell ref="B42:D42"/>
    <mergeCell ref="B43:D43"/>
    <mergeCell ref="B29:D29"/>
    <mergeCell ref="A7:B7"/>
    <mergeCell ref="A8:B8"/>
    <mergeCell ref="A9:B9"/>
    <mergeCell ref="B13:D13"/>
    <mergeCell ref="B14:D15"/>
    <mergeCell ref="B16:D16"/>
    <mergeCell ref="B17:D17"/>
    <mergeCell ref="B21:D21"/>
    <mergeCell ref="B23:D23"/>
    <mergeCell ref="B25:D25"/>
    <mergeCell ref="B24:D24"/>
    <mergeCell ref="B22:D22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54"/>
  <sheetViews>
    <sheetView topLeftCell="A40" workbookViewId="0">
      <selection activeCell="B56" sqref="B56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2" customHeight="1" x14ac:dyDescent="0.25">
      <c r="A1" s="77" t="s">
        <v>60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1730285.28</v>
      </c>
      <c r="D4" s="5"/>
      <c r="E4" s="6" t="s">
        <v>6</v>
      </c>
    </row>
    <row r="5" spans="1:5" x14ac:dyDescent="0.25">
      <c r="A5" s="75" t="s">
        <v>7</v>
      </c>
      <c r="B5" s="76"/>
      <c r="C5" s="4">
        <v>1460.03</v>
      </c>
      <c r="D5" s="5"/>
      <c r="E5" s="6"/>
    </row>
    <row r="6" spans="1:5" x14ac:dyDescent="0.25">
      <c r="A6" s="75" t="s">
        <v>8</v>
      </c>
      <c r="B6" s="76"/>
      <c r="C6" s="4">
        <v>7745.35</v>
      </c>
      <c r="D6" s="5"/>
      <c r="E6" s="6"/>
    </row>
    <row r="7" spans="1:5" x14ac:dyDescent="0.25">
      <c r="A7" s="75" t="s">
        <v>9</v>
      </c>
      <c r="B7" s="76"/>
      <c r="C7" s="4">
        <v>2448.1</v>
      </c>
      <c r="D7" s="5"/>
      <c r="E7" s="6"/>
    </row>
    <row r="8" spans="1:5" x14ac:dyDescent="0.25">
      <c r="A8" s="84" t="s">
        <v>10</v>
      </c>
      <c r="B8" s="85"/>
      <c r="C8" s="7">
        <v>69939.12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1811877.8800000004</v>
      </c>
      <c r="D9" s="10">
        <v>1338341.56</v>
      </c>
      <c r="E9" s="11"/>
    </row>
    <row r="10" spans="1:5" ht="15" customHeight="1" x14ac:dyDescent="0.25">
      <c r="A10" s="98" t="s">
        <v>12</v>
      </c>
      <c r="B10" s="98"/>
      <c r="C10" s="98"/>
      <c r="D10" s="98"/>
      <c r="E10" s="69">
        <f>247789.48+28074.32</f>
        <v>275863.8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1.5" customHeight="1" thickBot="1" x14ac:dyDescent="0.3">
      <c r="A16" s="20">
        <v>1</v>
      </c>
      <c r="B16" s="81" t="s">
        <v>17</v>
      </c>
      <c r="C16" s="82"/>
      <c r="D16" s="83"/>
      <c r="E16" s="30">
        <v>53084.51</v>
      </c>
    </row>
    <row r="17" spans="1:5" ht="40.5" customHeight="1" thickBot="1" x14ac:dyDescent="0.3">
      <c r="A17" s="20">
        <v>2</v>
      </c>
      <c r="B17" s="91" t="s">
        <v>18</v>
      </c>
      <c r="C17" s="92"/>
      <c r="D17" s="93"/>
      <c r="E17" s="30">
        <v>91728.97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40.5" customHeight="1" thickBot="1" x14ac:dyDescent="0.3">
      <c r="A21" s="20">
        <v>3</v>
      </c>
      <c r="B21" s="81" t="s">
        <v>20</v>
      </c>
      <c r="C21" s="82"/>
      <c r="D21" s="83"/>
      <c r="E21" s="30">
        <f>E22+E23</f>
        <v>181101.64</v>
      </c>
    </row>
    <row r="22" spans="1:5" ht="16.5" customHeight="1" x14ac:dyDescent="0.25">
      <c r="A22" s="59"/>
      <c r="B22" s="127" t="s">
        <v>80</v>
      </c>
      <c r="C22" s="128"/>
      <c r="D22" s="129"/>
      <c r="E22" s="64">
        <v>178523.35</v>
      </c>
    </row>
    <row r="23" spans="1:5" ht="16.5" customHeight="1" thickBot="1" x14ac:dyDescent="0.3">
      <c r="A23" s="61"/>
      <c r="B23" s="112" t="s">
        <v>85</v>
      </c>
      <c r="C23" s="113"/>
      <c r="D23" s="114"/>
      <c r="E23" s="63">
        <v>2578.29</v>
      </c>
    </row>
    <row r="24" spans="1:5" ht="15.75" thickBot="1" x14ac:dyDescent="0.3">
      <c r="A24" s="31">
        <v>4</v>
      </c>
      <c r="B24" s="94" t="s">
        <v>21</v>
      </c>
      <c r="C24" s="95"/>
      <c r="D24" s="96"/>
      <c r="E24" s="32"/>
    </row>
    <row r="25" spans="1:5" ht="15.75" thickBot="1" x14ac:dyDescent="0.3">
      <c r="A25" s="33"/>
      <c r="B25" s="97" t="s">
        <v>22</v>
      </c>
      <c r="C25" s="97"/>
      <c r="D25" s="97"/>
      <c r="E25" s="47">
        <v>181101.64</v>
      </c>
    </row>
    <row r="26" spans="1:5" x14ac:dyDescent="0.25">
      <c r="A26" s="18"/>
      <c r="B26" s="28"/>
      <c r="C26" s="29"/>
      <c r="D26" s="19"/>
      <c r="E26" s="19"/>
    </row>
    <row r="27" spans="1:5" x14ac:dyDescent="0.25">
      <c r="A27" s="18"/>
      <c r="B27" s="34" t="s">
        <v>23</v>
      </c>
      <c r="C27" s="34"/>
      <c r="D27" s="34"/>
      <c r="E27" s="19"/>
    </row>
    <row r="28" spans="1:5" ht="15.75" thickBot="1" x14ac:dyDescent="0.3">
      <c r="A28" s="18"/>
      <c r="B28" s="28"/>
      <c r="C28" s="29"/>
      <c r="D28" s="19"/>
      <c r="E28" s="19"/>
    </row>
    <row r="29" spans="1:5" ht="39" customHeight="1" thickBot="1" x14ac:dyDescent="0.3">
      <c r="A29" s="20">
        <v>5</v>
      </c>
      <c r="B29" s="81" t="s">
        <v>111</v>
      </c>
      <c r="C29" s="82"/>
      <c r="D29" s="83"/>
      <c r="E29" s="35">
        <v>257704.59</v>
      </c>
    </row>
    <row r="30" spans="1:5" ht="15.75" thickBot="1" x14ac:dyDescent="0.3">
      <c r="A30" s="36"/>
      <c r="B30" s="37"/>
      <c r="C30" s="37"/>
      <c r="D30" s="37"/>
      <c r="E30" s="38"/>
    </row>
    <row r="31" spans="1:5" x14ac:dyDescent="0.25">
      <c r="A31" s="102">
        <v>6</v>
      </c>
      <c r="B31" s="106" t="s">
        <v>25</v>
      </c>
      <c r="C31" s="107"/>
      <c r="D31" s="108"/>
      <c r="E31" s="109">
        <f>E33+E34</f>
        <v>6667.5</v>
      </c>
    </row>
    <row r="32" spans="1:5" x14ac:dyDescent="0.25">
      <c r="A32" s="103"/>
      <c r="B32" s="39" t="s">
        <v>26</v>
      </c>
      <c r="C32" s="37"/>
      <c r="D32" s="40"/>
      <c r="E32" s="110"/>
    </row>
    <row r="33" spans="1:5" x14ac:dyDescent="0.25">
      <c r="A33" s="104"/>
      <c r="B33" s="111" t="s">
        <v>27</v>
      </c>
      <c r="C33" s="111"/>
      <c r="D33" s="111"/>
      <c r="E33" s="41">
        <v>0</v>
      </c>
    </row>
    <row r="34" spans="1:5" ht="26.25" customHeight="1" thickBot="1" x14ac:dyDescent="0.3">
      <c r="A34" s="105"/>
      <c r="B34" s="112" t="s">
        <v>28</v>
      </c>
      <c r="C34" s="113"/>
      <c r="D34" s="114"/>
      <c r="E34" s="42">
        <v>6667.5</v>
      </c>
    </row>
    <row r="35" spans="1:5" x14ac:dyDescent="0.25">
      <c r="A35" s="115">
        <v>7</v>
      </c>
      <c r="B35" s="118" t="s">
        <v>29</v>
      </c>
      <c r="C35" s="119"/>
      <c r="D35" s="120"/>
      <c r="E35" s="109">
        <f>E37+E38</f>
        <v>319576.76</v>
      </c>
    </row>
    <row r="36" spans="1:5" x14ac:dyDescent="0.25">
      <c r="A36" s="116"/>
      <c r="B36" s="43" t="s">
        <v>26</v>
      </c>
      <c r="C36" s="44"/>
      <c r="D36" s="45"/>
      <c r="E36" s="110"/>
    </row>
    <row r="37" spans="1:5" x14ac:dyDescent="0.25">
      <c r="A37" s="116"/>
      <c r="B37" s="121" t="s">
        <v>30</v>
      </c>
      <c r="C37" s="121"/>
      <c r="D37" s="121"/>
      <c r="E37" s="41">
        <v>298842.32</v>
      </c>
    </row>
    <row r="38" spans="1:5" ht="15.75" thickBot="1" x14ac:dyDescent="0.3">
      <c r="A38" s="117"/>
      <c r="B38" s="122" t="s">
        <v>31</v>
      </c>
      <c r="C38" s="122"/>
      <c r="D38" s="122"/>
      <c r="E38" s="46">
        <v>20734.439999999999</v>
      </c>
    </row>
    <row r="39" spans="1:5" ht="15.75" thickBot="1" x14ac:dyDescent="0.3">
      <c r="A39" s="18"/>
      <c r="B39" s="28"/>
      <c r="C39" s="29"/>
      <c r="D39" s="19"/>
      <c r="E39" s="19"/>
    </row>
    <row r="40" spans="1:5" x14ac:dyDescent="0.25">
      <c r="A40" s="115">
        <v>8</v>
      </c>
      <c r="B40" s="106" t="s">
        <v>32</v>
      </c>
      <c r="C40" s="107"/>
      <c r="D40" s="108"/>
      <c r="E40" s="109">
        <f>E42+E43</f>
        <v>1842.75</v>
      </c>
    </row>
    <row r="41" spans="1:5" x14ac:dyDescent="0.25">
      <c r="A41" s="116"/>
      <c r="B41" s="39" t="s">
        <v>26</v>
      </c>
      <c r="C41" s="37"/>
      <c r="D41" s="40"/>
      <c r="E41" s="110"/>
    </row>
    <row r="42" spans="1:5" x14ac:dyDescent="0.25">
      <c r="A42" s="116"/>
      <c r="B42" s="111" t="s">
        <v>78</v>
      </c>
      <c r="C42" s="111"/>
      <c r="D42" s="111"/>
      <c r="E42" s="41">
        <v>1842.75</v>
      </c>
    </row>
    <row r="43" spans="1:5" ht="15.75" thickBot="1" x14ac:dyDescent="0.3">
      <c r="A43" s="117"/>
      <c r="B43" s="123" t="s">
        <v>79</v>
      </c>
      <c r="C43" s="123"/>
      <c r="D43" s="123"/>
      <c r="E43" s="46">
        <v>0</v>
      </c>
    </row>
    <row r="44" spans="1:5" ht="15.75" thickBot="1" x14ac:dyDescent="0.3">
      <c r="A44" s="18"/>
      <c r="B44" s="28"/>
      <c r="C44" s="29"/>
      <c r="D44" s="19"/>
      <c r="E44" s="19"/>
    </row>
    <row r="45" spans="1:5" ht="15.75" thickBot="1" x14ac:dyDescent="0.3">
      <c r="A45" s="33">
        <v>9</v>
      </c>
      <c r="B45" s="99" t="s">
        <v>33</v>
      </c>
      <c r="C45" s="100"/>
      <c r="D45" s="101"/>
      <c r="E45" s="47">
        <v>33890.85</v>
      </c>
    </row>
    <row r="46" spans="1:5" ht="15.75" thickBot="1" x14ac:dyDescent="0.3">
      <c r="A46" s="33">
        <v>10</v>
      </c>
      <c r="B46" s="99" t="s">
        <v>34</v>
      </c>
      <c r="C46" s="100"/>
      <c r="D46" s="101"/>
      <c r="E46" s="47">
        <v>12837.16</v>
      </c>
    </row>
    <row r="47" spans="1:5" ht="15.75" thickBot="1" x14ac:dyDescent="0.3">
      <c r="A47" s="48">
        <v>11</v>
      </c>
      <c r="B47" s="99" t="s">
        <v>35</v>
      </c>
      <c r="C47" s="100"/>
      <c r="D47" s="101"/>
      <c r="E47" s="47">
        <v>106767.1</v>
      </c>
    </row>
    <row r="48" spans="1:5" ht="15.75" thickBot="1" x14ac:dyDescent="0.3"/>
    <row r="49" spans="1:5" x14ac:dyDescent="0.25">
      <c r="A49" s="115">
        <v>12</v>
      </c>
      <c r="B49" s="94" t="s">
        <v>36</v>
      </c>
      <c r="C49" s="95"/>
      <c r="D49" s="96"/>
      <c r="E49" s="55">
        <f>E50+E51</f>
        <v>29550.89</v>
      </c>
    </row>
    <row r="50" spans="1:5" x14ac:dyDescent="0.25">
      <c r="A50" s="116"/>
      <c r="B50" s="121" t="s">
        <v>37</v>
      </c>
      <c r="C50" s="121"/>
      <c r="D50" s="121"/>
      <c r="E50" s="41">
        <v>18347.57</v>
      </c>
    </row>
    <row r="51" spans="1:5" ht="15.75" thickBot="1" x14ac:dyDescent="0.3">
      <c r="A51" s="117"/>
      <c r="B51" s="122" t="s">
        <v>38</v>
      </c>
      <c r="C51" s="122"/>
      <c r="D51" s="122"/>
      <c r="E51" s="46">
        <v>11203.32</v>
      </c>
    </row>
    <row r="52" spans="1:5" ht="15.75" thickBot="1" x14ac:dyDescent="0.3">
      <c r="A52" s="20">
        <v>13</v>
      </c>
      <c r="B52" s="99" t="s">
        <v>39</v>
      </c>
      <c r="C52" s="100"/>
      <c r="D52" s="101"/>
      <c r="E52" s="47">
        <v>69320.27</v>
      </c>
    </row>
    <row r="53" spans="1:5" ht="15.75" thickBot="1" x14ac:dyDescent="0.3"/>
    <row r="54" spans="1:5" ht="15.75" thickBot="1" x14ac:dyDescent="0.3">
      <c r="A54" s="124" t="s">
        <v>112</v>
      </c>
      <c r="B54" s="125"/>
      <c r="C54" s="125"/>
      <c r="D54" s="126"/>
      <c r="E54" s="72">
        <f>SUM(E16+E17+E25+E29+E31+E35+E40+E45+E46+E47+E49+E52)</f>
        <v>1164072.99</v>
      </c>
    </row>
  </sheetData>
  <mergeCells count="44">
    <mergeCell ref="A54:D54"/>
    <mergeCell ref="B52:D52"/>
    <mergeCell ref="B46:D46"/>
    <mergeCell ref="B47:D47"/>
    <mergeCell ref="A49:A51"/>
    <mergeCell ref="B49:D49"/>
    <mergeCell ref="B50:D50"/>
    <mergeCell ref="B51:D51"/>
    <mergeCell ref="B45:D45"/>
    <mergeCell ref="A31:A34"/>
    <mergeCell ref="B31:D31"/>
    <mergeCell ref="E31:E32"/>
    <mergeCell ref="B33:D33"/>
    <mergeCell ref="B34:D34"/>
    <mergeCell ref="A35:A38"/>
    <mergeCell ref="B35:D35"/>
    <mergeCell ref="E35:E36"/>
    <mergeCell ref="B37:D37"/>
    <mergeCell ref="B38:D38"/>
    <mergeCell ref="A40:A43"/>
    <mergeCell ref="B40:D40"/>
    <mergeCell ref="E40:E41"/>
    <mergeCell ref="B42:D42"/>
    <mergeCell ref="B43:D43"/>
    <mergeCell ref="B29:D29"/>
    <mergeCell ref="A7:B7"/>
    <mergeCell ref="A8:B8"/>
    <mergeCell ref="A9:B9"/>
    <mergeCell ref="B13:D13"/>
    <mergeCell ref="B14:D15"/>
    <mergeCell ref="B16:D16"/>
    <mergeCell ref="B17:D17"/>
    <mergeCell ref="B21:D21"/>
    <mergeCell ref="B24:D24"/>
    <mergeCell ref="B25:D25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3"/>
  <sheetViews>
    <sheetView topLeftCell="A40" workbookViewId="0">
      <selection activeCell="E58" sqref="E58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6.75" customHeight="1" x14ac:dyDescent="0.25">
      <c r="A1" s="77" t="s">
        <v>59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2531217.7200000002</v>
      </c>
      <c r="D4" s="5"/>
      <c r="E4" s="6" t="s">
        <v>6</v>
      </c>
    </row>
    <row r="5" spans="1:5" x14ac:dyDescent="0.25">
      <c r="A5" s="75" t="s">
        <v>7</v>
      </c>
      <c r="B5" s="76"/>
      <c r="C5" s="4">
        <v>2171.0700000000002</v>
      </c>
      <c r="D5" s="5"/>
      <c r="E5" s="6"/>
    </row>
    <row r="6" spans="1:5" x14ac:dyDescent="0.25">
      <c r="A6" s="75" t="s">
        <v>8</v>
      </c>
      <c r="B6" s="76"/>
      <c r="C6" s="4">
        <v>10772.69</v>
      </c>
      <c r="D6" s="5"/>
      <c r="E6" s="6"/>
    </row>
    <row r="7" spans="1:5" x14ac:dyDescent="0.25">
      <c r="A7" s="75" t="s">
        <v>9</v>
      </c>
      <c r="B7" s="76"/>
      <c r="C7" s="4">
        <v>3535.75</v>
      </c>
      <c r="D7" s="5"/>
      <c r="E7" s="6"/>
    </row>
    <row r="8" spans="1:5" x14ac:dyDescent="0.25">
      <c r="A8" s="84" t="s">
        <v>10</v>
      </c>
      <c r="B8" s="85"/>
      <c r="C8" s="7">
        <v>141618.4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2689315.63</v>
      </c>
      <c r="D9" s="10">
        <v>1944750.8</v>
      </c>
      <c r="E9" s="11"/>
    </row>
    <row r="10" spans="1:5" ht="15" customHeight="1" x14ac:dyDescent="0.25">
      <c r="A10" s="98" t="s">
        <v>12</v>
      </c>
      <c r="B10" s="98"/>
      <c r="C10" s="98"/>
      <c r="D10" s="98"/>
      <c r="E10" s="69">
        <f>417731.59+58053.07</f>
        <v>475784.66000000003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7.5" customHeight="1" thickBot="1" x14ac:dyDescent="0.3">
      <c r="A16" s="20">
        <v>1</v>
      </c>
      <c r="B16" s="81" t="s">
        <v>17</v>
      </c>
      <c r="C16" s="82"/>
      <c r="D16" s="83"/>
      <c r="E16" s="30">
        <v>181881.97</v>
      </c>
    </row>
    <row r="17" spans="1:5" ht="39.75" customHeight="1" thickBot="1" x14ac:dyDescent="0.3">
      <c r="A17" s="20">
        <v>2</v>
      </c>
      <c r="B17" s="91" t="s">
        <v>18</v>
      </c>
      <c r="C17" s="92"/>
      <c r="D17" s="93"/>
      <c r="E17" s="30">
        <v>153181.18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40.5" customHeight="1" thickBot="1" x14ac:dyDescent="0.3">
      <c r="A21" s="20">
        <v>3</v>
      </c>
      <c r="B21" s="81" t="s">
        <v>20</v>
      </c>
      <c r="C21" s="82"/>
      <c r="D21" s="83"/>
      <c r="E21" s="30">
        <f>E22</f>
        <v>768998.98</v>
      </c>
    </row>
    <row r="22" spans="1:5" ht="18" customHeight="1" thickBot="1" x14ac:dyDescent="0.3">
      <c r="A22" s="60"/>
      <c r="B22" s="130" t="s">
        <v>89</v>
      </c>
      <c r="C22" s="131"/>
      <c r="D22" s="132"/>
      <c r="E22" s="62">
        <f>386089.33+382909.65</f>
        <v>768998.98</v>
      </c>
    </row>
    <row r="23" spans="1:5" ht="15.75" thickBot="1" x14ac:dyDescent="0.3">
      <c r="A23" s="31">
        <v>4</v>
      </c>
      <c r="B23" s="94" t="s">
        <v>21</v>
      </c>
      <c r="C23" s="95"/>
      <c r="D23" s="96"/>
      <c r="E23" s="32"/>
    </row>
    <row r="24" spans="1:5" ht="15.75" thickBot="1" x14ac:dyDescent="0.3">
      <c r="A24" s="33"/>
      <c r="B24" s="97" t="s">
        <v>22</v>
      </c>
      <c r="C24" s="97"/>
      <c r="D24" s="97"/>
      <c r="E24" s="47">
        <v>768998.98</v>
      </c>
    </row>
    <row r="25" spans="1:5" x14ac:dyDescent="0.25">
      <c r="A25" s="18"/>
      <c r="B25" s="28"/>
      <c r="C25" s="29"/>
      <c r="D25" s="19"/>
      <c r="E25" s="19"/>
    </row>
    <row r="26" spans="1:5" x14ac:dyDescent="0.25">
      <c r="A26" s="18"/>
      <c r="B26" s="34" t="s">
        <v>23</v>
      </c>
      <c r="C26" s="34"/>
      <c r="D26" s="34"/>
      <c r="E26" s="19"/>
    </row>
    <row r="27" spans="1:5" ht="15.75" thickBot="1" x14ac:dyDescent="0.3">
      <c r="A27" s="18"/>
      <c r="B27" s="28"/>
      <c r="C27" s="29"/>
      <c r="D27" s="19"/>
      <c r="E27" s="19"/>
    </row>
    <row r="28" spans="1:5" ht="42" customHeight="1" thickBot="1" x14ac:dyDescent="0.3">
      <c r="A28" s="20">
        <v>5</v>
      </c>
      <c r="B28" s="81" t="s">
        <v>24</v>
      </c>
      <c r="C28" s="82"/>
      <c r="D28" s="83"/>
      <c r="E28" s="35">
        <v>396365.41</v>
      </c>
    </row>
    <row r="29" spans="1:5" ht="15.75" thickBot="1" x14ac:dyDescent="0.3">
      <c r="A29" s="36"/>
      <c r="B29" s="37"/>
      <c r="C29" s="37"/>
      <c r="D29" s="37"/>
      <c r="E29" s="38"/>
    </row>
    <row r="30" spans="1:5" x14ac:dyDescent="0.25">
      <c r="A30" s="102">
        <v>6</v>
      </c>
      <c r="B30" s="106" t="s">
        <v>25</v>
      </c>
      <c r="C30" s="107"/>
      <c r="D30" s="108"/>
      <c r="E30" s="109">
        <f>E32+E33</f>
        <v>42817.599999999999</v>
      </c>
    </row>
    <row r="31" spans="1:5" x14ac:dyDescent="0.25">
      <c r="A31" s="103"/>
      <c r="B31" s="39" t="s">
        <v>26</v>
      </c>
      <c r="C31" s="37"/>
      <c r="D31" s="40"/>
      <c r="E31" s="110"/>
    </row>
    <row r="32" spans="1:5" x14ac:dyDescent="0.25">
      <c r="A32" s="104"/>
      <c r="B32" s="111" t="s">
        <v>27</v>
      </c>
      <c r="C32" s="111"/>
      <c r="D32" s="111"/>
      <c r="E32" s="41">
        <v>21817.599999999999</v>
      </c>
    </row>
    <row r="33" spans="1:5" ht="15.75" thickBot="1" x14ac:dyDescent="0.3">
      <c r="A33" s="105"/>
      <c r="B33" s="112" t="s">
        <v>28</v>
      </c>
      <c r="C33" s="113"/>
      <c r="D33" s="114"/>
      <c r="E33" s="42">
        <v>21000</v>
      </c>
    </row>
    <row r="34" spans="1:5" x14ac:dyDescent="0.25">
      <c r="A34" s="115">
        <v>7</v>
      </c>
      <c r="B34" s="118" t="s">
        <v>29</v>
      </c>
      <c r="C34" s="119"/>
      <c r="D34" s="120"/>
      <c r="E34" s="109">
        <f>E36+E37</f>
        <v>300745.64999999997</v>
      </c>
    </row>
    <row r="35" spans="1:5" x14ac:dyDescent="0.25">
      <c r="A35" s="116"/>
      <c r="B35" s="43" t="s">
        <v>26</v>
      </c>
      <c r="C35" s="44"/>
      <c r="D35" s="45"/>
      <c r="E35" s="110"/>
    </row>
    <row r="36" spans="1:5" x14ac:dyDescent="0.25">
      <c r="A36" s="116"/>
      <c r="B36" s="121" t="s">
        <v>30</v>
      </c>
      <c r="C36" s="121"/>
      <c r="D36" s="121"/>
      <c r="E36" s="41">
        <v>280811.3</v>
      </c>
    </row>
    <row r="37" spans="1:5" ht="15.75" thickBot="1" x14ac:dyDescent="0.3">
      <c r="A37" s="117"/>
      <c r="B37" s="122" t="s">
        <v>31</v>
      </c>
      <c r="C37" s="122"/>
      <c r="D37" s="122"/>
      <c r="E37" s="46">
        <v>19934.349999999999</v>
      </c>
    </row>
    <row r="38" spans="1:5" ht="15.75" thickBot="1" x14ac:dyDescent="0.3">
      <c r="A38" s="18"/>
      <c r="B38" s="28"/>
      <c r="C38" s="29"/>
      <c r="D38" s="19"/>
      <c r="E38" s="19"/>
    </row>
    <row r="39" spans="1:5" x14ac:dyDescent="0.25">
      <c r="A39" s="115">
        <v>8</v>
      </c>
      <c r="B39" s="106" t="s">
        <v>32</v>
      </c>
      <c r="C39" s="107"/>
      <c r="D39" s="108"/>
      <c r="E39" s="109">
        <f>E41+E42</f>
        <v>4491.2</v>
      </c>
    </row>
    <row r="40" spans="1:5" x14ac:dyDescent="0.25">
      <c r="A40" s="116"/>
      <c r="B40" s="39" t="s">
        <v>26</v>
      </c>
      <c r="C40" s="37"/>
      <c r="D40" s="40"/>
      <c r="E40" s="110"/>
    </row>
    <row r="41" spans="1:5" x14ac:dyDescent="0.25">
      <c r="A41" s="116"/>
      <c r="B41" s="111" t="s">
        <v>78</v>
      </c>
      <c r="C41" s="111"/>
      <c r="D41" s="111"/>
      <c r="E41" s="41">
        <v>4491.2</v>
      </c>
    </row>
    <row r="42" spans="1:5" ht="15.75" thickBot="1" x14ac:dyDescent="0.3">
      <c r="A42" s="117"/>
      <c r="B42" s="123" t="s">
        <v>79</v>
      </c>
      <c r="C42" s="123"/>
      <c r="D42" s="123"/>
      <c r="E42" s="46">
        <v>0</v>
      </c>
    </row>
    <row r="43" spans="1:5" ht="15.75" thickBot="1" x14ac:dyDescent="0.3">
      <c r="A43" s="18"/>
      <c r="B43" s="28"/>
      <c r="C43" s="29"/>
      <c r="D43" s="19"/>
      <c r="E43" s="19"/>
    </row>
    <row r="44" spans="1:5" ht="15.75" thickBot="1" x14ac:dyDescent="0.3">
      <c r="A44" s="33">
        <v>9</v>
      </c>
      <c r="B44" s="99" t="s">
        <v>33</v>
      </c>
      <c r="C44" s="100"/>
      <c r="D44" s="101"/>
      <c r="E44" s="47">
        <v>52126.2</v>
      </c>
    </row>
    <row r="45" spans="1:5" ht="15.75" thickBot="1" x14ac:dyDescent="0.3">
      <c r="A45" s="33">
        <v>10</v>
      </c>
      <c r="B45" s="99" t="s">
        <v>34</v>
      </c>
      <c r="C45" s="100"/>
      <c r="D45" s="101"/>
      <c r="E45" s="47">
        <v>20418.16</v>
      </c>
    </row>
    <row r="46" spans="1:5" ht="15.75" thickBot="1" x14ac:dyDescent="0.3">
      <c r="A46" s="48">
        <v>11</v>
      </c>
      <c r="B46" s="99" t="s">
        <v>35</v>
      </c>
      <c r="C46" s="100"/>
      <c r="D46" s="101"/>
      <c r="E46" s="47">
        <v>164214.32999999999</v>
      </c>
    </row>
    <row r="47" spans="1:5" ht="15.75" thickBot="1" x14ac:dyDescent="0.3"/>
    <row r="48" spans="1:5" x14ac:dyDescent="0.25">
      <c r="A48" s="115">
        <v>12</v>
      </c>
      <c r="B48" s="94" t="s">
        <v>36</v>
      </c>
      <c r="C48" s="95"/>
      <c r="D48" s="96"/>
      <c r="E48" s="55">
        <f>E49+E50</f>
        <v>72784.86</v>
      </c>
    </row>
    <row r="49" spans="1:5" x14ac:dyDescent="0.25">
      <c r="A49" s="116"/>
      <c r="B49" s="121" t="s">
        <v>37</v>
      </c>
      <c r="C49" s="121"/>
      <c r="D49" s="121"/>
      <c r="E49" s="41">
        <v>41334.550000000003</v>
      </c>
    </row>
    <row r="50" spans="1:5" ht="15.75" thickBot="1" x14ac:dyDescent="0.3">
      <c r="A50" s="117"/>
      <c r="B50" s="122" t="s">
        <v>38</v>
      </c>
      <c r="C50" s="122"/>
      <c r="D50" s="122"/>
      <c r="E50" s="46">
        <v>31450.31</v>
      </c>
    </row>
    <row r="51" spans="1:5" ht="15.75" thickBot="1" x14ac:dyDescent="0.3">
      <c r="A51" s="20">
        <v>13</v>
      </c>
      <c r="B51" s="99" t="s">
        <v>39</v>
      </c>
      <c r="C51" s="100"/>
      <c r="D51" s="101"/>
      <c r="E51" s="47">
        <v>139037.85999999999</v>
      </c>
    </row>
    <row r="52" spans="1:5" ht="15.75" thickBot="1" x14ac:dyDescent="0.3"/>
    <row r="53" spans="1:5" ht="15.75" thickBot="1" x14ac:dyDescent="0.3">
      <c r="A53" s="124" t="s">
        <v>112</v>
      </c>
      <c r="B53" s="125"/>
      <c r="C53" s="125"/>
      <c r="D53" s="126"/>
      <c r="E53" s="72">
        <f>SUM(E15+E16+E24+E28+E30+E34+E39+E44+E45+E46+E48+E51)</f>
        <v>2143882.2199999997</v>
      </c>
    </row>
  </sheetData>
  <mergeCells count="43">
    <mergeCell ref="A53:D53"/>
    <mergeCell ref="B51:D51"/>
    <mergeCell ref="B45:D45"/>
    <mergeCell ref="B46:D46"/>
    <mergeCell ref="A48:A50"/>
    <mergeCell ref="B48:D48"/>
    <mergeCell ref="B49:D49"/>
    <mergeCell ref="B50:D50"/>
    <mergeCell ref="B44:D44"/>
    <mergeCell ref="A30:A33"/>
    <mergeCell ref="B30:D30"/>
    <mergeCell ref="E30:E31"/>
    <mergeCell ref="B32:D32"/>
    <mergeCell ref="B33:D33"/>
    <mergeCell ref="A34:A37"/>
    <mergeCell ref="B34:D34"/>
    <mergeCell ref="E34:E35"/>
    <mergeCell ref="B36:D36"/>
    <mergeCell ref="B37:D37"/>
    <mergeCell ref="A39:A42"/>
    <mergeCell ref="B39:D39"/>
    <mergeCell ref="E39:E40"/>
    <mergeCell ref="B41:D41"/>
    <mergeCell ref="B42:D42"/>
    <mergeCell ref="B28:D28"/>
    <mergeCell ref="A7:B7"/>
    <mergeCell ref="A8:B8"/>
    <mergeCell ref="A9:B9"/>
    <mergeCell ref="B13:D13"/>
    <mergeCell ref="B14:D15"/>
    <mergeCell ref="B16:D16"/>
    <mergeCell ref="B17:D17"/>
    <mergeCell ref="B21:D21"/>
    <mergeCell ref="B23:D23"/>
    <mergeCell ref="B24:D24"/>
    <mergeCell ref="B22:D22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53"/>
  <sheetViews>
    <sheetView topLeftCell="A34" workbookViewId="0">
      <selection activeCell="H48" sqref="H48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7.5" customHeight="1" x14ac:dyDescent="0.25">
      <c r="A1" s="77" t="s">
        <v>61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623876.28</v>
      </c>
      <c r="D4" s="5"/>
      <c r="E4" s="6" t="s">
        <v>6</v>
      </c>
    </row>
    <row r="5" spans="1:5" x14ac:dyDescent="0.25">
      <c r="A5" s="75" t="s">
        <v>7</v>
      </c>
      <c r="B5" s="76"/>
      <c r="C5" s="4">
        <v>998.46</v>
      </c>
      <c r="D5" s="5"/>
      <c r="E5" s="6"/>
    </row>
    <row r="6" spans="1:5" x14ac:dyDescent="0.25">
      <c r="A6" s="75" t="s">
        <v>8</v>
      </c>
      <c r="B6" s="76"/>
      <c r="C6" s="4">
        <v>5662.02</v>
      </c>
      <c r="D6" s="5"/>
      <c r="E6" s="6"/>
    </row>
    <row r="7" spans="1:5" x14ac:dyDescent="0.25">
      <c r="A7" s="75" t="s">
        <v>9</v>
      </c>
      <c r="B7" s="76"/>
      <c r="C7" s="4">
        <v>1817.57</v>
      </c>
      <c r="D7" s="5"/>
      <c r="E7" s="6"/>
    </row>
    <row r="8" spans="1:5" x14ac:dyDescent="0.25">
      <c r="A8" s="84" t="s">
        <v>10</v>
      </c>
      <c r="B8" s="85"/>
      <c r="C8" s="7">
        <v>8317.85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640672.17999999993</v>
      </c>
      <c r="D9" s="10">
        <v>463823.66</v>
      </c>
      <c r="E9" s="11"/>
    </row>
    <row r="10" spans="1:5" ht="15" customHeight="1" x14ac:dyDescent="0.25">
      <c r="A10" s="98" t="s">
        <v>12</v>
      </c>
      <c r="B10" s="98"/>
      <c r="C10" s="98"/>
      <c r="D10" s="98"/>
      <c r="E10" s="69">
        <f>88055.39+6402.61</f>
        <v>94458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4.5" customHeight="1" thickBot="1" x14ac:dyDescent="0.3">
      <c r="A16" s="20">
        <v>1</v>
      </c>
      <c r="B16" s="81" t="s">
        <v>17</v>
      </c>
      <c r="C16" s="82"/>
      <c r="D16" s="83"/>
      <c r="E16" s="30">
        <v>22049.64</v>
      </c>
    </row>
    <row r="17" spans="1:5" ht="39" customHeight="1" thickBot="1" x14ac:dyDescent="0.3">
      <c r="A17" s="20">
        <v>2</v>
      </c>
      <c r="B17" s="91" t="s">
        <v>18</v>
      </c>
      <c r="C17" s="92"/>
      <c r="D17" s="93"/>
      <c r="E17" s="30">
        <v>42218.05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" customHeight="1" thickBot="1" x14ac:dyDescent="0.3">
      <c r="A21" s="20">
        <v>3</v>
      </c>
      <c r="B21" s="81" t="s">
        <v>110</v>
      </c>
      <c r="C21" s="82"/>
      <c r="D21" s="83"/>
      <c r="E21" s="30">
        <v>120753.62</v>
      </c>
    </row>
    <row r="22" spans="1:5" ht="15.75" customHeight="1" thickBot="1" x14ac:dyDescent="0.3">
      <c r="A22" s="60"/>
      <c r="B22" s="130" t="s">
        <v>87</v>
      </c>
      <c r="C22" s="131"/>
      <c r="D22" s="132"/>
      <c r="E22" s="62">
        <v>15162.25</v>
      </c>
    </row>
    <row r="23" spans="1:5" ht="15.75" thickBot="1" x14ac:dyDescent="0.3">
      <c r="A23" s="31">
        <v>4</v>
      </c>
      <c r="B23" s="94" t="s">
        <v>21</v>
      </c>
      <c r="C23" s="95"/>
      <c r="D23" s="96"/>
      <c r="E23" s="32"/>
    </row>
    <row r="24" spans="1:5" ht="15.75" thickBot="1" x14ac:dyDescent="0.3">
      <c r="A24" s="33"/>
      <c r="B24" s="97" t="s">
        <v>22</v>
      </c>
      <c r="C24" s="97"/>
      <c r="D24" s="97"/>
      <c r="E24" s="47">
        <v>120753.62</v>
      </c>
    </row>
    <row r="25" spans="1:5" x14ac:dyDescent="0.25">
      <c r="A25" s="18"/>
      <c r="B25" s="28"/>
      <c r="C25" s="29"/>
      <c r="D25" s="19"/>
      <c r="E25" s="19"/>
    </row>
    <row r="26" spans="1:5" x14ac:dyDescent="0.25">
      <c r="A26" s="18"/>
      <c r="B26" s="34" t="s">
        <v>23</v>
      </c>
      <c r="C26" s="34"/>
      <c r="D26" s="34"/>
      <c r="E26" s="19"/>
    </row>
    <row r="27" spans="1:5" ht="15.75" thickBot="1" x14ac:dyDescent="0.3">
      <c r="A27" s="18"/>
      <c r="B27" s="28"/>
      <c r="C27" s="29"/>
      <c r="D27" s="19"/>
      <c r="E27" s="19"/>
    </row>
    <row r="28" spans="1:5" ht="39" customHeight="1" thickBot="1" x14ac:dyDescent="0.3">
      <c r="A28" s="20">
        <v>5</v>
      </c>
      <c r="B28" s="81" t="s">
        <v>24</v>
      </c>
      <c r="C28" s="82"/>
      <c r="D28" s="83"/>
      <c r="E28" s="35">
        <v>122643.02</v>
      </c>
    </row>
    <row r="29" spans="1:5" ht="15.75" thickBot="1" x14ac:dyDescent="0.3">
      <c r="A29" s="36"/>
      <c r="B29" s="37"/>
      <c r="C29" s="37"/>
      <c r="D29" s="37"/>
      <c r="E29" s="38"/>
    </row>
    <row r="30" spans="1:5" x14ac:dyDescent="0.25">
      <c r="A30" s="102">
        <v>6</v>
      </c>
      <c r="B30" s="106" t="s">
        <v>25</v>
      </c>
      <c r="C30" s="107"/>
      <c r="D30" s="108"/>
      <c r="E30" s="109">
        <f>E32+E33</f>
        <v>19859.8</v>
      </c>
    </row>
    <row r="31" spans="1:5" x14ac:dyDescent="0.25">
      <c r="A31" s="103"/>
      <c r="B31" s="39" t="s">
        <v>26</v>
      </c>
      <c r="C31" s="37"/>
      <c r="D31" s="40"/>
      <c r="E31" s="110"/>
    </row>
    <row r="32" spans="1:5" x14ac:dyDescent="0.25">
      <c r="A32" s="104"/>
      <c r="B32" s="111" t="s">
        <v>27</v>
      </c>
      <c r="C32" s="111"/>
      <c r="D32" s="111"/>
      <c r="E32" s="41">
        <v>10719.8</v>
      </c>
    </row>
    <row r="33" spans="1:5" ht="27" customHeight="1" thickBot="1" x14ac:dyDescent="0.3">
      <c r="A33" s="105"/>
      <c r="B33" s="112" t="s">
        <v>28</v>
      </c>
      <c r="C33" s="113"/>
      <c r="D33" s="114"/>
      <c r="E33" s="42">
        <v>9140</v>
      </c>
    </row>
    <row r="34" spans="1:5" x14ac:dyDescent="0.25">
      <c r="A34" s="115">
        <v>7</v>
      </c>
      <c r="B34" s="118" t="s">
        <v>29</v>
      </c>
      <c r="C34" s="119"/>
      <c r="D34" s="120"/>
      <c r="E34" s="109">
        <v>0</v>
      </c>
    </row>
    <row r="35" spans="1:5" x14ac:dyDescent="0.25">
      <c r="A35" s="116"/>
      <c r="B35" s="43" t="s">
        <v>26</v>
      </c>
      <c r="C35" s="44"/>
      <c r="D35" s="45"/>
      <c r="E35" s="110"/>
    </row>
    <row r="36" spans="1:5" x14ac:dyDescent="0.25">
      <c r="A36" s="116"/>
      <c r="B36" s="121" t="s">
        <v>30</v>
      </c>
      <c r="C36" s="121"/>
      <c r="D36" s="121"/>
      <c r="E36" s="41">
        <v>0</v>
      </c>
    </row>
    <row r="37" spans="1:5" ht="15.75" thickBot="1" x14ac:dyDescent="0.3">
      <c r="A37" s="117"/>
      <c r="B37" s="122" t="s">
        <v>31</v>
      </c>
      <c r="C37" s="122"/>
      <c r="D37" s="122"/>
      <c r="E37" s="46">
        <v>0</v>
      </c>
    </row>
    <row r="38" spans="1:5" ht="15.75" thickBot="1" x14ac:dyDescent="0.3">
      <c r="A38" s="18"/>
      <c r="B38" s="28"/>
      <c r="C38" s="29"/>
      <c r="D38" s="19"/>
      <c r="E38" s="19"/>
    </row>
    <row r="39" spans="1:5" x14ac:dyDescent="0.25">
      <c r="A39" s="115">
        <v>8</v>
      </c>
      <c r="B39" s="106" t="s">
        <v>32</v>
      </c>
      <c r="C39" s="107"/>
      <c r="D39" s="108"/>
      <c r="E39" s="109">
        <f>E41+E42</f>
        <v>2467.85</v>
      </c>
    </row>
    <row r="40" spans="1:5" x14ac:dyDescent="0.25">
      <c r="A40" s="116"/>
      <c r="B40" s="39" t="s">
        <v>26</v>
      </c>
      <c r="C40" s="37"/>
      <c r="D40" s="40"/>
      <c r="E40" s="110"/>
    </row>
    <row r="41" spans="1:5" x14ac:dyDescent="0.25">
      <c r="A41" s="116"/>
      <c r="B41" s="111" t="s">
        <v>78</v>
      </c>
      <c r="C41" s="111"/>
      <c r="D41" s="111"/>
      <c r="E41" s="41">
        <v>2467.85</v>
      </c>
    </row>
    <row r="42" spans="1:5" ht="15.75" thickBot="1" x14ac:dyDescent="0.3">
      <c r="A42" s="117"/>
      <c r="B42" s="123" t="s">
        <v>79</v>
      </c>
      <c r="C42" s="123"/>
      <c r="D42" s="123"/>
      <c r="E42" s="46">
        <v>0</v>
      </c>
    </row>
    <row r="43" spans="1:5" ht="15.75" thickBot="1" x14ac:dyDescent="0.3">
      <c r="A43" s="18"/>
      <c r="B43" s="28"/>
      <c r="C43" s="29"/>
      <c r="D43" s="19"/>
      <c r="E43" s="19"/>
    </row>
    <row r="44" spans="1:5" ht="15.75" thickBot="1" x14ac:dyDescent="0.3">
      <c r="A44" s="33">
        <v>9</v>
      </c>
      <c r="B44" s="99" t="s">
        <v>33</v>
      </c>
      <c r="C44" s="100"/>
      <c r="D44" s="101"/>
      <c r="E44" s="47">
        <v>16128.84</v>
      </c>
    </row>
    <row r="45" spans="1:5" ht="15.75" thickBot="1" x14ac:dyDescent="0.3">
      <c r="A45" s="33">
        <v>10</v>
      </c>
      <c r="B45" s="99" t="s">
        <v>34</v>
      </c>
      <c r="C45" s="100"/>
      <c r="D45" s="101"/>
      <c r="E45" s="47">
        <v>6064.8</v>
      </c>
    </row>
    <row r="46" spans="1:5" ht="15.75" thickBot="1" x14ac:dyDescent="0.3">
      <c r="A46" s="48">
        <v>11</v>
      </c>
      <c r="B46" s="99" t="s">
        <v>35</v>
      </c>
      <c r="C46" s="100"/>
      <c r="D46" s="101"/>
      <c r="E46" s="47">
        <v>50811.040000000001</v>
      </c>
    </row>
    <row r="47" spans="1:5" ht="15.75" thickBot="1" x14ac:dyDescent="0.3"/>
    <row r="48" spans="1:5" x14ac:dyDescent="0.25">
      <c r="A48" s="115">
        <v>12</v>
      </c>
      <c r="B48" s="94" t="s">
        <v>36</v>
      </c>
      <c r="C48" s="95"/>
      <c r="D48" s="96"/>
      <c r="E48" s="55">
        <f>E49+E50</f>
        <v>13461.25</v>
      </c>
    </row>
    <row r="49" spans="1:5" x14ac:dyDescent="0.25">
      <c r="A49" s="116"/>
      <c r="B49" s="121" t="s">
        <v>37</v>
      </c>
      <c r="C49" s="121"/>
      <c r="D49" s="121"/>
      <c r="E49" s="41">
        <v>6464.34</v>
      </c>
    </row>
    <row r="50" spans="1:5" ht="15.75" thickBot="1" x14ac:dyDescent="0.3">
      <c r="A50" s="117"/>
      <c r="B50" s="122" t="s">
        <v>38</v>
      </c>
      <c r="C50" s="122"/>
      <c r="D50" s="122"/>
      <c r="E50" s="46">
        <v>6996.91</v>
      </c>
    </row>
    <row r="51" spans="1:5" ht="15.75" thickBot="1" x14ac:dyDescent="0.3">
      <c r="A51" s="20">
        <v>13</v>
      </c>
      <c r="B51" s="99" t="s">
        <v>39</v>
      </c>
      <c r="C51" s="100"/>
      <c r="D51" s="101"/>
      <c r="E51" s="47">
        <v>8251.6200000000008</v>
      </c>
    </row>
    <row r="52" spans="1:5" ht="15.75" thickBot="1" x14ac:dyDescent="0.3"/>
    <row r="53" spans="1:5" ht="15.75" thickBot="1" x14ac:dyDescent="0.3">
      <c r="A53" s="124" t="s">
        <v>112</v>
      </c>
      <c r="B53" s="125"/>
      <c r="C53" s="125"/>
      <c r="D53" s="126"/>
      <c r="E53" s="72">
        <f>SUM(E15+E16+E24+E28+E30+E34+E39+E44+E45+E46+E48+E51)</f>
        <v>382491.48</v>
      </c>
    </row>
  </sheetData>
  <mergeCells count="43">
    <mergeCell ref="A53:D53"/>
    <mergeCell ref="B51:D51"/>
    <mergeCell ref="B45:D45"/>
    <mergeCell ref="B46:D46"/>
    <mergeCell ref="A48:A50"/>
    <mergeCell ref="B48:D48"/>
    <mergeCell ref="B49:D49"/>
    <mergeCell ref="B50:D50"/>
    <mergeCell ref="B44:D44"/>
    <mergeCell ref="A30:A33"/>
    <mergeCell ref="B30:D30"/>
    <mergeCell ref="E30:E31"/>
    <mergeCell ref="B32:D32"/>
    <mergeCell ref="B33:D33"/>
    <mergeCell ref="A34:A37"/>
    <mergeCell ref="B34:D34"/>
    <mergeCell ref="E34:E35"/>
    <mergeCell ref="B36:D36"/>
    <mergeCell ref="B37:D37"/>
    <mergeCell ref="A39:A42"/>
    <mergeCell ref="B39:D39"/>
    <mergeCell ref="E39:E40"/>
    <mergeCell ref="B41:D41"/>
    <mergeCell ref="B42:D42"/>
    <mergeCell ref="B28:D28"/>
    <mergeCell ref="A7:B7"/>
    <mergeCell ref="A8:B8"/>
    <mergeCell ref="A9:B9"/>
    <mergeCell ref="B13:D13"/>
    <mergeCell ref="B14:D15"/>
    <mergeCell ref="B16:D16"/>
    <mergeCell ref="B17:D17"/>
    <mergeCell ref="B21:D21"/>
    <mergeCell ref="B23:D23"/>
    <mergeCell ref="B24:D24"/>
    <mergeCell ref="B22:D22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52"/>
  <sheetViews>
    <sheetView topLeftCell="A28" workbookViewId="0">
      <selection activeCell="I33" sqref="I33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9" customHeight="1" x14ac:dyDescent="0.25">
      <c r="A1" s="77" t="s">
        <v>62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1754763.25</v>
      </c>
      <c r="D4" s="5"/>
      <c r="E4" s="6" t="s">
        <v>6</v>
      </c>
    </row>
    <row r="5" spans="1:5" x14ac:dyDescent="0.25">
      <c r="A5" s="75" t="s">
        <v>7</v>
      </c>
      <c r="B5" s="76"/>
      <c r="C5" s="4">
        <v>1673.66</v>
      </c>
      <c r="D5" s="5"/>
      <c r="E5" s="6"/>
    </row>
    <row r="6" spans="1:5" x14ac:dyDescent="0.25">
      <c r="A6" s="75" t="s">
        <v>8</v>
      </c>
      <c r="B6" s="76"/>
      <c r="C6" s="4">
        <v>8586.32</v>
      </c>
      <c r="D6" s="5"/>
      <c r="E6" s="6"/>
    </row>
    <row r="7" spans="1:5" x14ac:dyDescent="0.25">
      <c r="A7" s="75" t="s">
        <v>9</v>
      </c>
      <c r="B7" s="76"/>
      <c r="C7" s="4">
        <v>2619.94</v>
      </c>
      <c r="D7" s="5"/>
      <c r="E7" s="6"/>
    </row>
    <row r="8" spans="1:5" x14ac:dyDescent="0.25">
      <c r="A8" s="84" t="s">
        <v>10</v>
      </c>
      <c r="B8" s="85"/>
      <c r="C8" s="7">
        <v>77952.63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1845595.7999999998</v>
      </c>
      <c r="D9" s="10">
        <v>1314872.73</v>
      </c>
      <c r="E9" s="11"/>
    </row>
    <row r="10" spans="1:5" ht="15" customHeight="1" x14ac:dyDescent="0.25">
      <c r="A10" s="98" t="s">
        <v>12</v>
      </c>
      <c r="B10" s="98"/>
      <c r="C10" s="98"/>
      <c r="D10" s="98"/>
      <c r="E10" s="69">
        <f>260684.84+42138.56</f>
        <v>302823.40000000002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0" customHeight="1" thickBot="1" x14ac:dyDescent="0.3">
      <c r="A16" s="20">
        <v>1</v>
      </c>
      <c r="B16" s="81" t="s">
        <v>17</v>
      </c>
      <c r="C16" s="82"/>
      <c r="D16" s="83"/>
      <c r="E16" s="30">
        <v>37897.82</v>
      </c>
    </row>
    <row r="17" spans="1:5" ht="42" customHeight="1" thickBot="1" x14ac:dyDescent="0.3">
      <c r="A17" s="20">
        <v>2</v>
      </c>
      <c r="B17" s="91" t="s">
        <v>18</v>
      </c>
      <c r="C17" s="92"/>
      <c r="D17" s="93"/>
      <c r="E17" s="30">
        <v>90386.09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7.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254846.05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41.25" customHeight="1" thickBot="1" x14ac:dyDescent="0.3">
      <c r="A27" s="20">
        <v>5</v>
      </c>
      <c r="B27" s="81" t="s">
        <v>24</v>
      </c>
      <c r="C27" s="82"/>
      <c r="D27" s="83"/>
      <c r="E27" s="35">
        <v>258833.55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6510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0</v>
      </c>
    </row>
    <row r="32" spans="1:5" ht="26.25" customHeight="1" thickBot="1" x14ac:dyDescent="0.3">
      <c r="A32" s="105"/>
      <c r="B32" s="112" t="s">
        <v>28</v>
      </c>
      <c r="C32" s="113"/>
      <c r="D32" s="114"/>
      <c r="E32" s="42">
        <v>6510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f>E35+E36</f>
        <v>319576.76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298842.32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20734.439999999999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1816.85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1816.85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34039.32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12533.92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107234.83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21776.23</v>
      </c>
    </row>
    <row r="48" spans="1:5" x14ac:dyDescent="0.25">
      <c r="A48" s="116"/>
      <c r="B48" s="121" t="s">
        <v>37</v>
      </c>
      <c r="C48" s="121"/>
      <c r="D48" s="121"/>
      <c r="E48" s="41">
        <v>11580.51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10195.719999999999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82495.73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1099663.24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52"/>
  <sheetViews>
    <sheetView topLeftCell="A37" workbookViewId="0">
      <selection activeCell="B58" sqref="B58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1.25" customHeight="1" x14ac:dyDescent="0.25">
      <c r="A1" s="77" t="s">
        <v>63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2566400.16</v>
      </c>
      <c r="D4" s="5"/>
      <c r="E4" s="6" t="s">
        <v>6</v>
      </c>
    </row>
    <row r="5" spans="1:5" x14ac:dyDescent="0.25">
      <c r="A5" s="75" t="s">
        <v>7</v>
      </c>
      <c r="B5" s="76"/>
      <c r="C5" s="4">
        <v>2293.71</v>
      </c>
      <c r="D5" s="5"/>
      <c r="E5" s="6"/>
    </row>
    <row r="6" spans="1:5" x14ac:dyDescent="0.25">
      <c r="A6" s="75" t="s">
        <v>8</v>
      </c>
      <c r="B6" s="76"/>
      <c r="C6" s="4">
        <v>12170.52</v>
      </c>
      <c r="D6" s="5"/>
      <c r="E6" s="6"/>
    </row>
    <row r="7" spans="1:5" x14ac:dyDescent="0.25">
      <c r="A7" s="75" t="s">
        <v>9</v>
      </c>
      <c r="B7" s="76"/>
      <c r="C7" s="4">
        <v>3847.52</v>
      </c>
      <c r="D7" s="5"/>
      <c r="E7" s="6"/>
    </row>
    <row r="8" spans="1:5" x14ac:dyDescent="0.25">
      <c r="A8" s="84" t="s">
        <v>10</v>
      </c>
      <c r="B8" s="85"/>
      <c r="C8" s="7">
        <v>158057.44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2742769.35</v>
      </c>
      <c r="D9" s="10">
        <v>1933067.86</v>
      </c>
      <c r="E9" s="11"/>
    </row>
    <row r="10" spans="1:5" ht="15" customHeight="1" x14ac:dyDescent="0.25">
      <c r="A10" s="98" t="s">
        <v>12</v>
      </c>
      <c r="B10" s="98"/>
      <c r="C10" s="98"/>
      <c r="D10" s="98"/>
      <c r="E10" s="69">
        <f>434002.8+101362.64</f>
        <v>535365.43999999994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29.25" customHeight="1" thickBot="1" x14ac:dyDescent="0.3">
      <c r="A16" s="20">
        <v>1</v>
      </c>
      <c r="B16" s="81" t="s">
        <v>17</v>
      </c>
      <c r="C16" s="82"/>
      <c r="D16" s="83"/>
      <c r="E16" s="30">
        <v>178023.28</v>
      </c>
    </row>
    <row r="17" spans="1:5" ht="42" customHeight="1" thickBot="1" x14ac:dyDescent="0.3">
      <c r="A17" s="20">
        <v>2</v>
      </c>
      <c r="B17" s="91" t="s">
        <v>18</v>
      </c>
      <c r="C17" s="92"/>
      <c r="D17" s="93"/>
      <c r="E17" s="30">
        <v>135227.92000000001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7.5" customHeight="1" thickBot="1" x14ac:dyDescent="0.3">
      <c r="A21" s="20">
        <v>3</v>
      </c>
      <c r="B21" s="81" t="s">
        <v>20</v>
      </c>
      <c r="C21" s="82"/>
      <c r="D21" s="83"/>
      <c r="E21" s="30">
        <v>393758.94</v>
      </c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393758.94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39" customHeight="1" thickBot="1" x14ac:dyDescent="0.3">
      <c r="A27" s="20">
        <v>5</v>
      </c>
      <c r="B27" s="81" t="s">
        <v>24</v>
      </c>
      <c r="C27" s="82"/>
      <c r="D27" s="83"/>
      <c r="E27" s="35">
        <v>399919.96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44054.43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23054.43</v>
      </c>
    </row>
    <row r="32" spans="1:5" ht="25.5" customHeight="1" thickBot="1" x14ac:dyDescent="0.3">
      <c r="A32" s="105"/>
      <c r="B32" s="112" t="s">
        <v>28</v>
      </c>
      <c r="C32" s="113"/>
      <c r="D32" s="114"/>
      <c r="E32" s="42">
        <v>21000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f>E35+E36</f>
        <v>300745.64999999997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280811.3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19934.349999999999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15668.25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4404.75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11263.5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52593.66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20216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165699.32999999999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5960.99</v>
      </c>
    </row>
    <row r="48" spans="1:5" x14ac:dyDescent="0.25">
      <c r="A48" s="116"/>
      <c r="B48" s="121" t="s">
        <v>37</v>
      </c>
      <c r="C48" s="121"/>
      <c r="D48" s="121"/>
      <c r="E48" s="41">
        <v>2214.11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3746.88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154456.38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SUM(E15+E16+E24+E28+E30+E34+E39+E44+E45+E46+E48+E50)</f>
        <v>520609.1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52"/>
  <sheetViews>
    <sheetView topLeftCell="A37" workbookViewId="0">
      <selection activeCell="I51" sqref="I51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5" customHeight="1" x14ac:dyDescent="0.25">
      <c r="A1" s="77" t="s">
        <v>64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1587648.59</v>
      </c>
      <c r="D4" s="5"/>
      <c r="E4" s="6" t="s">
        <v>6</v>
      </c>
    </row>
    <row r="5" spans="1:5" x14ac:dyDescent="0.25">
      <c r="A5" s="75" t="s">
        <v>7</v>
      </c>
      <c r="B5" s="76"/>
      <c r="C5" s="4">
        <v>1344.62</v>
      </c>
      <c r="D5" s="5"/>
      <c r="E5" s="6"/>
    </row>
    <row r="6" spans="1:5" x14ac:dyDescent="0.25">
      <c r="A6" s="75" t="s">
        <v>8</v>
      </c>
      <c r="B6" s="76"/>
      <c r="C6" s="4">
        <v>6601.42</v>
      </c>
      <c r="D6" s="5"/>
      <c r="E6" s="6"/>
    </row>
    <row r="7" spans="1:5" x14ac:dyDescent="0.25">
      <c r="A7" s="75" t="s">
        <v>9</v>
      </c>
      <c r="B7" s="76"/>
      <c r="C7" s="4">
        <v>1989.07</v>
      </c>
      <c r="D7" s="5"/>
      <c r="E7" s="6"/>
    </row>
    <row r="8" spans="1:5" x14ac:dyDescent="0.25">
      <c r="A8" s="84" t="s">
        <v>10</v>
      </c>
      <c r="B8" s="85"/>
      <c r="C8" s="7">
        <v>86077.64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1683661.34</v>
      </c>
      <c r="D9" s="10">
        <v>1181816.3600000001</v>
      </c>
      <c r="E9" s="11"/>
    </row>
    <row r="10" spans="1:5" ht="15" customHeight="1" x14ac:dyDescent="0.25">
      <c r="A10" s="98" t="s">
        <v>12</v>
      </c>
      <c r="B10" s="98"/>
      <c r="C10" s="98"/>
      <c r="D10" s="98"/>
      <c r="E10" s="69">
        <f>262839.21+50457.48</f>
        <v>313296.69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28.5" customHeight="1" thickBot="1" x14ac:dyDescent="0.3">
      <c r="A16" s="20">
        <v>1</v>
      </c>
      <c r="B16" s="81" t="s">
        <v>17</v>
      </c>
      <c r="C16" s="82"/>
      <c r="D16" s="83"/>
      <c r="E16" s="35">
        <v>27699.86</v>
      </c>
    </row>
    <row r="17" spans="1:5" ht="41.25" customHeight="1" thickBot="1" x14ac:dyDescent="0.3">
      <c r="A17" s="20">
        <v>2</v>
      </c>
      <c r="B17" s="91" t="s">
        <v>18</v>
      </c>
      <c r="C17" s="92"/>
      <c r="D17" s="93"/>
      <c r="E17" s="30">
        <v>79963.28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40.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242890.28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39" customHeight="1" thickBot="1" x14ac:dyDescent="0.3">
      <c r="A27" s="20">
        <v>5</v>
      </c>
      <c r="B27" s="81" t="s">
        <v>24</v>
      </c>
      <c r="C27" s="82"/>
      <c r="D27" s="83"/>
      <c r="E27" s="35">
        <v>246690.71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27250.370000000003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14650.37</v>
      </c>
    </row>
    <row r="32" spans="1:5" ht="29.25" customHeight="1" thickBot="1" x14ac:dyDescent="0.3">
      <c r="A32" s="105"/>
      <c r="B32" s="112" t="s">
        <v>28</v>
      </c>
      <c r="C32" s="113"/>
      <c r="D32" s="114"/>
      <c r="E32" s="42">
        <v>12600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f>E35+E36</f>
        <v>168486.78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168486.78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6772.65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2508.4499999999998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4264.2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32442.41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12129.6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102204.05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8779.32</v>
      </c>
    </row>
    <row r="48" spans="1:5" x14ac:dyDescent="0.25">
      <c r="A48" s="116"/>
      <c r="B48" s="121" t="s">
        <v>37</v>
      </c>
      <c r="C48" s="121"/>
      <c r="D48" s="121"/>
      <c r="E48" s="41">
        <v>7314.77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1464.55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83213.52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930859.69000000006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52"/>
  <sheetViews>
    <sheetView topLeftCell="A37" workbookViewId="0">
      <selection activeCell="G43" sqref="G43:G44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8.25" customHeight="1" x14ac:dyDescent="0.25">
      <c r="A1" s="77" t="s">
        <v>65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2280588.4</v>
      </c>
      <c r="D4" s="5"/>
      <c r="E4" s="6" t="s">
        <v>6</v>
      </c>
    </row>
    <row r="5" spans="1:5" x14ac:dyDescent="0.25">
      <c r="A5" s="75" t="s">
        <v>7</v>
      </c>
      <c r="B5" s="76"/>
      <c r="C5" s="4">
        <v>1893.17</v>
      </c>
      <c r="D5" s="5"/>
      <c r="E5" s="6"/>
    </row>
    <row r="6" spans="1:5" x14ac:dyDescent="0.25">
      <c r="A6" s="75" t="s">
        <v>8</v>
      </c>
      <c r="B6" s="76"/>
      <c r="C6" s="4">
        <v>9686.18</v>
      </c>
      <c r="D6" s="5"/>
      <c r="E6" s="6"/>
    </row>
    <row r="7" spans="1:5" x14ac:dyDescent="0.25">
      <c r="A7" s="75" t="s">
        <v>9</v>
      </c>
      <c r="B7" s="76"/>
      <c r="C7" s="4">
        <v>3175.63</v>
      </c>
      <c r="D7" s="5"/>
      <c r="E7" s="6"/>
    </row>
    <row r="8" spans="1:5" x14ac:dyDescent="0.25">
      <c r="A8" s="84" t="s">
        <v>10</v>
      </c>
      <c r="B8" s="85"/>
      <c r="C8" s="7">
        <v>103697.09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2399040.4699999997</v>
      </c>
      <c r="D9" s="10">
        <v>1684736.01</v>
      </c>
      <c r="E9" s="11">
        <f>D9*100/C9</f>
        <v>70.225410161588485</v>
      </c>
    </row>
    <row r="10" spans="1:5" ht="15" customHeight="1" x14ac:dyDescent="0.25">
      <c r="A10" s="98" t="s">
        <v>12</v>
      </c>
      <c r="B10" s="98"/>
      <c r="C10" s="98"/>
      <c r="D10" s="98"/>
      <c r="E10" s="69">
        <f>353241.56+86629.84</f>
        <v>439871.4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29.25" customHeight="1" thickBot="1" x14ac:dyDescent="0.3">
      <c r="A16" s="20">
        <v>1</v>
      </c>
      <c r="B16" s="81" t="s">
        <v>17</v>
      </c>
      <c r="C16" s="82"/>
      <c r="D16" s="83"/>
      <c r="E16" s="30">
        <v>102475.7</v>
      </c>
    </row>
    <row r="17" spans="1:5" ht="42" customHeight="1" thickBot="1" x14ac:dyDescent="0.3">
      <c r="A17" s="20">
        <v>2</v>
      </c>
      <c r="B17" s="91" t="s">
        <v>18</v>
      </c>
      <c r="C17" s="92"/>
      <c r="D17" s="93"/>
      <c r="E17" s="30">
        <v>195048.02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42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328205.82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39.75" customHeight="1" thickBot="1" x14ac:dyDescent="0.3">
      <c r="A27" s="20">
        <v>5</v>
      </c>
      <c r="B27" s="81" t="s">
        <v>24</v>
      </c>
      <c r="C27" s="82"/>
      <c r="D27" s="83"/>
      <c r="E27" s="35">
        <v>333341.15000000002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3570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0</v>
      </c>
    </row>
    <row r="32" spans="1:5" ht="28.5" customHeight="1" thickBot="1" x14ac:dyDescent="0.3">
      <c r="A32" s="105"/>
      <c r="B32" s="112" t="s">
        <v>28</v>
      </c>
      <c r="C32" s="113"/>
      <c r="D32" s="114"/>
      <c r="E32" s="42">
        <v>3570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f>E35+E36</f>
        <v>331219.69999999995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309687.42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21532.28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5661.85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2116.4499999999998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3545.4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43837.85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13746.88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138103.35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4745.8999999999996</v>
      </c>
    </row>
    <row r="48" spans="1:5" x14ac:dyDescent="0.25">
      <c r="A48" s="116"/>
      <c r="B48" s="121" t="s">
        <v>37</v>
      </c>
      <c r="C48" s="121"/>
      <c r="D48" s="121"/>
      <c r="E48" s="41">
        <v>1762.75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2983.15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151096.59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1353529.0899999999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52"/>
  <sheetViews>
    <sheetView topLeftCell="A37" workbookViewId="0">
      <selection activeCell="H45" sqref="H45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8.25" customHeight="1" x14ac:dyDescent="0.25">
      <c r="A1" s="77" t="s">
        <v>66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1593419.66</v>
      </c>
      <c r="D4" s="5"/>
      <c r="E4" s="6" t="s">
        <v>6</v>
      </c>
    </row>
    <row r="5" spans="1:5" x14ac:dyDescent="0.25">
      <c r="A5" s="75" t="s">
        <v>7</v>
      </c>
      <c r="B5" s="76"/>
      <c r="C5" s="4">
        <v>1370.59</v>
      </c>
      <c r="D5" s="5"/>
      <c r="E5" s="6"/>
    </row>
    <row r="6" spans="1:5" x14ac:dyDescent="0.25">
      <c r="A6" s="75" t="s">
        <v>8</v>
      </c>
      <c r="B6" s="76"/>
      <c r="C6" s="4">
        <v>7007.57</v>
      </c>
      <c r="D6" s="5"/>
      <c r="E6" s="6"/>
    </row>
    <row r="7" spans="1:5" x14ac:dyDescent="0.25">
      <c r="A7" s="75" t="s">
        <v>9</v>
      </c>
      <c r="B7" s="76"/>
      <c r="C7" s="4">
        <v>2233.0300000000002</v>
      </c>
      <c r="D7" s="5"/>
      <c r="E7" s="6"/>
    </row>
    <row r="8" spans="1:5" x14ac:dyDescent="0.25">
      <c r="A8" s="84" t="s">
        <v>10</v>
      </c>
      <c r="B8" s="85"/>
      <c r="C8" s="7">
        <v>89744.04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1693774.8900000001</v>
      </c>
      <c r="D9" s="10">
        <v>1200208.6499999999</v>
      </c>
      <c r="E9" s="11"/>
    </row>
    <row r="10" spans="1:5" ht="15" customHeight="1" x14ac:dyDescent="0.25">
      <c r="A10" s="98" t="s">
        <v>12</v>
      </c>
      <c r="B10" s="98"/>
      <c r="C10" s="98"/>
      <c r="D10" s="98"/>
      <c r="E10" s="69">
        <f>260812.97+48638.16</f>
        <v>309451.13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0.75" customHeight="1" thickBot="1" x14ac:dyDescent="0.3">
      <c r="A16" s="20">
        <v>1</v>
      </c>
      <c r="B16" s="81" t="s">
        <v>17</v>
      </c>
      <c r="C16" s="82"/>
      <c r="D16" s="83"/>
      <c r="E16" s="30">
        <v>74899.87</v>
      </c>
    </row>
    <row r="17" spans="1:5" ht="44.25" customHeight="1" thickBot="1" x14ac:dyDescent="0.3">
      <c r="A17" s="20">
        <v>2</v>
      </c>
      <c r="B17" s="91" t="s">
        <v>18</v>
      </c>
      <c r="C17" s="92"/>
      <c r="D17" s="93"/>
      <c r="E17" s="30">
        <v>94807.26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.7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242849.93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39" customHeight="1" thickBot="1" x14ac:dyDescent="0.3">
      <c r="A27" s="20">
        <v>5</v>
      </c>
      <c r="B27" s="81" t="s">
        <v>24</v>
      </c>
      <c r="C27" s="82"/>
      <c r="D27" s="83"/>
      <c r="E27" s="35">
        <v>246649.72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31682.62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19082.62</v>
      </c>
    </row>
    <row r="32" spans="1:5" ht="26.25" customHeight="1" thickBot="1" x14ac:dyDescent="0.3">
      <c r="A32" s="105"/>
      <c r="B32" s="112" t="s">
        <v>28</v>
      </c>
      <c r="C32" s="113"/>
      <c r="D32" s="114"/>
      <c r="E32" s="42">
        <v>12600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f>E35+E36</f>
        <v>168486.78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168486.78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6772.65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2508.4499999999998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4264.2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32451.23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12129.6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102231.83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12035.8</v>
      </c>
    </row>
    <row r="48" spans="1:5" x14ac:dyDescent="0.25">
      <c r="A48" s="116"/>
      <c r="B48" s="121" t="s">
        <v>37</v>
      </c>
      <c r="C48" s="121"/>
      <c r="D48" s="121"/>
      <c r="E48" s="41">
        <v>6182.43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5853.37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156029.74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1011319.9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4"/>
  <sheetViews>
    <sheetView topLeftCell="A19" workbookViewId="0">
      <selection activeCell="F46" sqref="F46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50.25" customHeight="1" x14ac:dyDescent="0.25">
      <c r="A1" s="77" t="s">
        <v>42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1749815.7</v>
      </c>
      <c r="D4" s="5"/>
      <c r="E4" s="6" t="s">
        <v>6</v>
      </c>
    </row>
    <row r="5" spans="1:5" x14ac:dyDescent="0.25">
      <c r="A5" s="75" t="s">
        <v>7</v>
      </c>
      <c r="B5" s="76"/>
      <c r="C5" s="4">
        <v>2051.0100000000002</v>
      </c>
      <c r="D5" s="5"/>
      <c r="E5" s="6"/>
    </row>
    <row r="6" spans="1:5" x14ac:dyDescent="0.25">
      <c r="A6" s="75" t="s">
        <v>8</v>
      </c>
      <c r="B6" s="76"/>
      <c r="C6" s="4">
        <v>11374.34</v>
      </c>
      <c r="D6" s="5"/>
      <c r="E6" s="6"/>
    </row>
    <row r="7" spans="1:5" x14ac:dyDescent="0.25">
      <c r="A7" s="75" t="s">
        <v>9</v>
      </c>
      <c r="B7" s="76"/>
      <c r="C7" s="4">
        <v>3533.18</v>
      </c>
      <c r="D7" s="5"/>
      <c r="E7" s="6"/>
    </row>
    <row r="8" spans="1:5" x14ac:dyDescent="0.25">
      <c r="A8" s="84" t="s">
        <v>10</v>
      </c>
      <c r="B8" s="85"/>
      <c r="C8" s="7">
        <v>103374.37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1870148.6</v>
      </c>
      <c r="D9" s="10">
        <v>1325319.19</v>
      </c>
      <c r="E9" s="74">
        <f>D9*100/C9</f>
        <v>70.86705248983958</v>
      </c>
    </row>
    <row r="10" spans="1:5" ht="15" customHeight="1" x14ac:dyDescent="0.25">
      <c r="A10" s="98" t="s">
        <v>12</v>
      </c>
      <c r="B10" s="98"/>
      <c r="C10" s="98"/>
      <c r="D10" s="98"/>
      <c r="E10" s="69">
        <f>283112.71+84893.17</f>
        <v>368005.88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7.5" customHeight="1" thickBot="1" x14ac:dyDescent="0.3">
      <c r="A16" s="20">
        <v>1</v>
      </c>
      <c r="B16" s="81" t="s">
        <v>17</v>
      </c>
      <c r="C16" s="82"/>
      <c r="D16" s="83"/>
      <c r="E16" s="30">
        <v>84270.97</v>
      </c>
    </row>
    <row r="17" spans="1:5" ht="42.75" customHeight="1" thickBot="1" x14ac:dyDescent="0.3">
      <c r="A17" s="20">
        <v>2</v>
      </c>
      <c r="B17" s="91" t="s">
        <v>18</v>
      </c>
      <c r="C17" s="92"/>
      <c r="D17" s="93"/>
      <c r="E17" s="30">
        <v>105984.15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7.5" customHeight="1" thickBot="1" x14ac:dyDescent="0.3">
      <c r="A21" s="20">
        <v>3</v>
      </c>
      <c r="B21" s="81" t="s">
        <v>20</v>
      </c>
      <c r="C21" s="82"/>
      <c r="D21" s="83"/>
      <c r="E21" s="30">
        <f>E22+E23</f>
        <v>1229510.6099999999</v>
      </c>
    </row>
    <row r="22" spans="1:5" ht="17.25" customHeight="1" x14ac:dyDescent="0.25">
      <c r="A22" s="59"/>
      <c r="B22" s="127" t="s">
        <v>81</v>
      </c>
      <c r="C22" s="128"/>
      <c r="D22" s="129"/>
      <c r="E22" s="64">
        <f>284182.99+284182.99</f>
        <v>568365.98</v>
      </c>
    </row>
    <row r="23" spans="1:5" ht="17.25" customHeight="1" thickBot="1" x14ac:dyDescent="0.3">
      <c r="A23" s="61"/>
      <c r="B23" s="112" t="s">
        <v>82</v>
      </c>
      <c r="C23" s="113"/>
      <c r="D23" s="114"/>
      <c r="E23" s="63">
        <v>661144.63</v>
      </c>
    </row>
    <row r="24" spans="1:5" ht="15.75" thickBot="1" x14ac:dyDescent="0.3">
      <c r="A24" s="31">
        <v>4</v>
      </c>
      <c r="B24" s="94" t="s">
        <v>21</v>
      </c>
      <c r="C24" s="95"/>
      <c r="D24" s="96"/>
      <c r="E24" s="32"/>
    </row>
    <row r="25" spans="1:5" ht="15.75" thickBot="1" x14ac:dyDescent="0.3">
      <c r="A25" s="33"/>
      <c r="B25" s="97" t="s">
        <v>22</v>
      </c>
      <c r="C25" s="97"/>
      <c r="D25" s="97"/>
      <c r="E25" s="47">
        <v>1229510.6100000001</v>
      </c>
    </row>
    <row r="26" spans="1:5" x14ac:dyDescent="0.25">
      <c r="A26" s="18"/>
      <c r="B26" s="28"/>
      <c r="C26" s="29"/>
      <c r="D26" s="19"/>
      <c r="E26" s="19"/>
    </row>
    <row r="27" spans="1:5" x14ac:dyDescent="0.25">
      <c r="A27" s="18"/>
      <c r="B27" s="34" t="s">
        <v>23</v>
      </c>
      <c r="C27" s="34"/>
      <c r="D27" s="34"/>
      <c r="E27" s="19"/>
    </row>
    <row r="28" spans="1:5" ht="15.75" thickBot="1" x14ac:dyDescent="0.3">
      <c r="A28" s="18"/>
      <c r="B28" s="28"/>
      <c r="C28" s="29"/>
      <c r="D28" s="19"/>
      <c r="E28" s="19"/>
    </row>
    <row r="29" spans="1:5" ht="38.25" customHeight="1" thickBot="1" x14ac:dyDescent="0.3">
      <c r="A29" s="20">
        <v>5</v>
      </c>
      <c r="B29" s="81" t="s">
        <v>24</v>
      </c>
      <c r="C29" s="82"/>
      <c r="D29" s="83"/>
      <c r="E29" s="35">
        <v>257734.39</v>
      </c>
    </row>
    <row r="30" spans="1:5" ht="15.75" thickBot="1" x14ac:dyDescent="0.3">
      <c r="A30" s="36"/>
      <c r="B30" s="37"/>
      <c r="C30" s="37"/>
      <c r="D30" s="37"/>
      <c r="E30" s="38"/>
    </row>
    <row r="31" spans="1:5" x14ac:dyDescent="0.25">
      <c r="A31" s="102">
        <v>6</v>
      </c>
      <c r="B31" s="106" t="s">
        <v>25</v>
      </c>
      <c r="C31" s="107"/>
      <c r="D31" s="108"/>
      <c r="E31" s="109">
        <f>E33+E34</f>
        <v>7377.5</v>
      </c>
    </row>
    <row r="32" spans="1:5" x14ac:dyDescent="0.25">
      <c r="A32" s="103"/>
      <c r="B32" s="39" t="s">
        <v>26</v>
      </c>
      <c r="C32" s="37"/>
      <c r="D32" s="40"/>
      <c r="E32" s="110"/>
    </row>
    <row r="33" spans="1:5" x14ac:dyDescent="0.25">
      <c r="A33" s="104"/>
      <c r="B33" s="111" t="s">
        <v>27</v>
      </c>
      <c r="C33" s="111"/>
      <c r="D33" s="111"/>
      <c r="E33" s="41">
        <v>0</v>
      </c>
    </row>
    <row r="34" spans="1:5" ht="15.75" thickBot="1" x14ac:dyDescent="0.3">
      <c r="A34" s="105"/>
      <c r="B34" s="112" t="s">
        <v>28</v>
      </c>
      <c r="C34" s="113"/>
      <c r="D34" s="114"/>
      <c r="E34" s="42">
        <v>7377.5</v>
      </c>
    </row>
    <row r="35" spans="1:5" x14ac:dyDescent="0.25">
      <c r="A35" s="115">
        <v>7</v>
      </c>
      <c r="B35" s="118" t="s">
        <v>29</v>
      </c>
      <c r="C35" s="119"/>
      <c r="D35" s="120"/>
      <c r="E35" s="109">
        <f>E37+E38</f>
        <v>319576.76</v>
      </c>
    </row>
    <row r="36" spans="1:5" x14ac:dyDescent="0.25">
      <c r="A36" s="116"/>
      <c r="B36" s="43" t="s">
        <v>26</v>
      </c>
      <c r="C36" s="44"/>
      <c r="D36" s="45"/>
      <c r="E36" s="110"/>
    </row>
    <row r="37" spans="1:5" x14ac:dyDescent="0.25">
      <c r="A37" s="116"/>
      <c r="B37" s="121" t="s">
        <v>30</v>
      </c>
      <c r="C37" s="121"/>
      <c r="D37" s="121"/>
      <c r="E37" s="41">
        <v>298842.32</v>
      </c>
    </row>
    <row r="38" spans="1:5" ht="15.75" thickBot="1" x14ac:dyDescent="0.3">
      <c r="A38" s="117"/>
      <c r="B38" s="122" t="s">
        <v>31</v>
      </c>
      <c r="C38" s="122"/>
      <c r="D38" s="122"/>
      <c r="E38" s="46">
        <v>20734.439999999999</v>
      </c>
    </row>
    <row r="39" spans="1:5" ht="15.75" thickBot="1" x14ac:dyDescent="0.3">
      <c r="A39" s="18"/>
      <c r="B39" s="28"/>
      <c r="C39" s="29"/>
      <c r="D39" s="19"/>
      <c r="E39" s="19"/>
    </row>
    <row r="40" spans="1:5" x14ac:dyDescent="0.25">
      <c r="A40" s="115">
        <v>8</v>
      </c>
      <c r="B40" s="106" t="s">
        <v>32</v>
      </c>
      <c r="C40" s="107"/>
      <c r="D40" s="108"/>
      <c r="E40" s="109">
        <f>E42+E43</f>
        <v>8114.25</v>
      </c>
    </row>
    <row r="41" spans="1:5" x14ac:dyDescent="0.25">
      <c r="A41" s="116"/>
      <c r="B41" s="39" t="s">
        <v>26</v>
      </c>
      <c r="C41" s="37"/>
      <c r="D41" s="40"/>
      <c r="E41" s="110"/>
    </row>
    <row r="42" spans="1:5" x14ac:dyDescent="0.25">
      <c r="A42" s="116"/>
      <c r="B42" s="111" t="s">
        <v>78</v>
      </c>
      <c r="C42" s="111"/>
      <c r="D42" s="111"/>
      <c r="E42" s="51">
        <v>1853.25</v>
      </c>
    </row>
    <row r="43" spans="1:5" ht="15.75" thickBot="1" x14ac:dyDescent="0.3">
      <c r="A43" s="117"/>
      <c r="B43" s="123" t="s">
        <v>79</v>
      </c>
      <c r="C43" s="123"/>
      <c r="D43" s="123"/>
      <c r="E43" s="52">
        <v>6261</v>
      </c>
    </row>
    <row r="44" spans="1:5" ht="15.75" thickBot="1" x14ac:dyDescent="0.3">
      <c r="A44" s="18"/>
      <c r="B44" s="28"/>
      <c r="C44" s="29"/>
      <c r="D44" s="19"/>
      <c r="E44" s="19"/>
    </row>
    <row r="45" spans="1:5" ht="15.75" thickBot="1" x14ac:dyDescent="0.3">
      <c r="A45" s="33">
        <v>9</v>
      </c>
      <c r="B45" s="99" t="s">
        <v>33</v>
      </c>
      <c r="C45" s="100"/>
      <c r="D45" s="101"/>
      <c r="E45" s="47">
        <v>33890.85</v>
      </c>
    </row>
    <row r="46" spans="1:5" ht="15.75" thickBot="1" x14ac:dyDescent="0.3">
      <c r="A46" s="33">
        <v>10</v>
      </c>
      <c r="B46" s="99" t="s">
        <v>34</v>
      </c>
      <c r="C46" s="100"/>
      <c r="D46" s="101"/>
      <c r="E46" s="47">
        <v>12837.16</v>
      </c>
    </row>
    <row r="47" spans="1:5" ht="15.75" thickBot="1" x14ac:dyDescent="0.3">
      <c r="A47" s="48">
        <v>11</v>
      </c>
      <c r="B47" s="99" t="s">
        <v>35</v>
      </c>
      <c r="C47" s="100"/>
      <c r="D47" s="101"/>
      <c r="E47" s="57">
        <v>106767.1</v>
      </c>
    </row>
    <row r="48" spans="1:5" ht="15.75" thickBot="1" x14ac:dyDescent="0.3"/>
    <row r="49" spans="1:5" x14ac:dyDescent="0.25">
      <c r="A49" s="115">
        <v>12</v>
      </c>
      <c r="B49" s="94" t="s">
        <v>36</v>
      </c>
      <c r="C49" s="95"/>
      <c r="D49" s="96"/>
      <c r="E49" s="55">
        <f>E50+E51</f>
        <v>45190.34</v>
      </c>
    </row>
    <row r="50" spans="1:5" x14ac:dyDescent="0.25">
      <c r="A50" s="116"/>
      <c r="B50" s="121" t="s">
        <v>37</v>
      </c>
      <c r="C50" s="121"/>
      <c r="D50" s="121"/>
      <c r="E50" s="41">
        <v>30390.52</v>
      </c>
    </row>
    <row r="51" spans="1:5" ht="15.75" thickBot="1" x14ac:dyDescent="0.3">
      <c r="A51" s="117"/>
      <c r="B51" s="122" t="s">
        <v>38</v>
      </c>
      <c r="C51" s="122"/>
      <c r="D51" s="122"/>
      <c r="E51" s="46">
        <v>14799.82</v>
      </c>
    </row>
    <row r="52" spans="1:5" ht="15.75" thickBot="1" x14ac:dyDescent="0.3">
      <c r="A52" s="20">
        <v>13</v>
      </c>
      <c r="B52" s="99" t="s">
        <v>39</v>
      </c>
      <c r="C52" s="100"/>
      <c r="D52" s="101"/>
      <c r="E52" s="47">
        <v>100903.42</v>
      </c>
    </row>
    <row r="53" spans="1:5" ht="15.75" thickBot="1" x14ac:dyDescent="0.3"/>
    <row r="54" spans="1:5" ht="15.75" thickBot="1" x14ac:dyDescent="0.3">
      <c r="A54" s="124" t="s">
        <v>112</v>
      </c>
      <c r="B54" s="125"/>
      <c r="C54" s="125"/>
      <c r="D54" s="126"/>
      <c r="E54" s="72">
        <f>SUM(E16+E17+E25+E29+E31+E35+E40+E45+E46+E47+E49+E52)</f>
        <v>2312157.5</v>
      </c>
    </row>
  </sheetData>
  <mergeCells count="44">
    <mergeCell ref="A54:D54"/>
    <mergeCell ref="B52:D52"/>
    <mergeCell ref="B46:D46"/>
    <mergeCell ref="B47:D47"/>
    <mergeCell ref="A49:A51"/>
    <mergeCell ref="B49:D49"/>
    <mergeCell ref="B50:D50"/>
    <mergeCell ref="B51:D51"/>
    <mergeCell ref="B45:D45"/>
    <mergeCell ref="A31:A34"/>
    <mergeCell ref="B31:D31"/>
    <mergeCell ref="E31:E32"/>
    <mergeCell ref="B33:D33"/>
    <mergeCell ref="B34:D34"/>
    <mergeCell ref="A35:A38"/>
    <mergeCell ref="B35:D35"/>
    <mergeCell ref="E35:E36"/>
    <mergeCell ref="B37:D37"/>
    <mergeCell ref="B38:D38"/>
    <mergeCell ref="A40:A43"/>
    <mergeCell ref="B40:D40"/>
    <mergeCell ref="E40:E41"/>
    <mergeCell ref="B42:D42"/>
    <mergeCell ref="B43:D43"/>
    <mergeCell ref="B29:D29"/>
    <mergeCell ref="A7:B7"/>
    <mergeCell ref="A8:B8"/>
    <mergeCell ref="A9:B9"/>
    <mergeCell ref="B13:D13"/>
    <mergeCell ref="B14:D15"/>
    <mergeCell ref="B16:D16"/>
    <mergeCell ref="B17:D17"/>
    <mergeCell ref="B21:D21"/>
    <mergeCell ref="B24:D24"/>
    <mergeCell ref="B25:D25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52"/>
  <sheetViews>
    <sheetView topLeftCell="A10" workbookViewId="0">
      <selection activeCell="F21" sqref="F21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4.25" customHeight="1" x14ac:dyDescent="0.25">
      <c r="A1" s="77" t="s">
        <v>67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2232977.16</v>
      </c>
      <c r="D4" s="5"/>
      <c r="E4" s="6" t="s">
        <v>6</v>
      </c>
    </row>
    <row r="5" spans="1:5" x14ac:dyDescent="0.25">
      <c r="A5" s="75" t="s">
        <v>7</v>
      </c>
      <c r="B5" s="76"/>
      <c r="C5" s="4">
        <v>1982.31</v>
      </c>
      <c r="D5" s="5"/>
      <c r="E5" s="6"/>
    </row>
    <row r="6" spans="1:5" x14ac:dyDescent="0.25">
      <c r="A6" s="75" t="s">
        <v>8</v>
      </c>
      <c r="B6" s="76"/>
      <c r="C6" s="4">
        <v>11225.21</v>
      </c>
      <c r="D6" s="5"/>
      <c r="E6" s="6"/>
    </row>
    <row r="7" spans="1:5" x14ac:dyDescent="0.25">
      <c r="A7" s="75" t="s">
        <v>9</v>
      </c>
      <c r="B7" s="76"/>
      <c r="C7" s="4">
        <v>3588.53</v>
      </c>
      <c r="D7" s="5"/>
      <c r="E7" s="6"/>
    </row>
    <row r="8" spans="1:5" x14ac:dyDescent="0.25">
      <c r="A8" s="84" t="s">
        <v>10</v>
      </c>
      <c r="B8" s="85"/>
      <c r="C8" s="7">
        <v>117845.48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2367618.69</v>
      </c>
      <c r="D9" s="10">
        <v>1629068.6</v>
      </c>
      <c r="E9" s="74">
        <f>D9*100/C9</f>
        <v>68.806206289915721</v>
      </c>
    </row>
    <row r="10" spans="1:5" ht="15" customHeight="1" x14ac:dyDescent="0.25">
      <c r="A10" s="98" t="s">
        <v>12</v>
      </c>
      <c r="B10" s="98"/>
      <c r="C10" s="98"/>
      <c r="D10" s="98"/>
      <c r="E10" s="69">
        <f>359781.65+80178.5</f>
        <v>439960.15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29.25" customHeight="1" thickBot="1" x14ac:dyDescent="0.3">
      <c r="A16" s="20">
        <v>1</v>
      </c>
      <c r="B16" s="81" t="s">
        <v>17</v>
      </c>
      <c r="C16" s="82"/>
      <c r="D16" s="83"/>
      <c r="E16" s="30">
        <v>43927.02</v>
      </c>
    </row>
    <row r="17" spans="1:5" ht="41.25" customHeight="1" thickBot="1" x14ac:dyDescent="0.3">
      <c r="A17" s="20">
        <v>2</v>
      </c>
      <c r="B17" s="91" t="s">
        <v>18</v>
      </c>
      <c r="C17" s="92"/>
      <c r="D17" s="93"/>
      <c r="E17" s="30">
        <v>195048.02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.75" customHeight="1" thickBot="1" x14ac:dyDescent="0.3">
      <c r="A21" s="20">
        <v>3</v>
      </c>
      <c r="B21" s="81" t="s">
        <v>20</v>
      </c>
      <c r="C21" s="82"/>
      <c r="D21" s="83"/>
      <c r="E21" s="30">
        <v>322827.75</v>
      </c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322827.75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38.25" customHeight="1" thickBot="1" x14ac:dyDescent="0.3">
      <c r="A27" s="20">
        <v>5</v>
      </c>
      <c r="B27" s="81" t="s">
        <v>24</v>
      </c>
      <c r="C27" s="82"/>
      <c r="D27" s="83"/>
      <c r="E27" s="35">
        <v>327878.93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7087.5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0</v>
      </c>
    </row>
    <row r="32" spans="1:5" ht="30.75" customHeight="1" thickBot="1" x14ac:dyDescent="0.3">
      <c r="A32" s="105"/>
      <c r="B32" s="112" t="s">
        <v>28</v>
      </c>
      <c r="C32" s="113"/>
      <c r="D32" s="114"/>
      <c r="E32" s="42">
        <v>7087.5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f>E35+E36</f>
        <v>309687.42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309687.42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2111.5500000000002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2111.5500000000002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43119.51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13645.8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135840.35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5415.33</v>
      </c>
    </row>
    <row r="48" spans="1:5" x14ac:dyDescent="0.25">
      <c r="A48" s="116"/>
      <c r="B48" s="121" t="s">
        <v>37</v>
      </c>
      <c r="C48" s="121"/>
      <c r="D48" s="121"/>
      <c r="E48" s="41">
        <v>2011.43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3403.9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140269.67000000001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1307883.81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53"/>
  <sheetViews>
    <sheetView topLeftCell="A49" workbookViewId="0">
      <selection activeCell="E58" sqref="E58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6" customHeight="1" x14ac:dyDescent="0.25">
      <c r="A1" s="77" t="s">
        <v>68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1775578.28</v>
      </c>
      <c r="D4" s="5"/>
      <c r="E4" s="6" t="s">
        <v>6</v>
      </c>
    </row>
    <row r="5" spans="1:5" x14ac:dyDescent="0.25">
      <c r="A5" s="75" t="s">
        <v>7</v>
      </c>
      <c r="B5" s="76"/>
      <c r="C5" s="4">
        <v>1474.88</v>
      </c>
      <c r="D5" s="5"/>
      <c r="E5" s="6"/>
    </row>
    <row r="6" spans="1:5" x14ac:dyDescent="0.25">
      <c r="A6" s="75" t="s">
        <v>8</v>
      </c>
      <c r="B6" s="76"/>
      <c r="C6" s="4">
        <v>7539.58</v>
      </c>
      <c r="D6" s="5"/>
      <c r="E6" s="6"/>
    </row>
    <row r="7" spans="1:5" x14ac:dyDescent="0.25">
      <c r="A7" s="75" t="s">
        <v>9</v>
      </c>
      <c r="B7" s="76"/>
      <c r="C7" s="4">
        <v>2473.37</v>
      </c>
      <c r="D7" s="5"/>
      <c r="E7" s="6"/>
    </row>
    <row r="8" spans="1:5" x14ac:dyDescent="0.25">
      <c r="A8" s="84" t="s">
        <v>10</v>
      </c>
      <c r="B8" s="85"/>
      <c r="C8" s="7">
        <v>69198.38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1856264.4900000002</v>
      </c>
      <c r="D9" s="10">
        <v>1388520.06</v>
      </c>
      <c r="E9" s="74">
        <f>D9*100/C9</f>
        <v>74.801843567023141</v>
      </c>
    </row>
    <row r="10" spans="1:5" ht="15" customHeight="1" x14ac:dyDescent="0.25">
      <c r="A10" s="98" t="s">
        <v>12</v>
      </c>
      <c r="B10" s="98"/>
      <c r="C10" s="98"/>
      <c r="D10" s="98"/>
      <c r="E10" s="69">
        <f>270424.89+33368.62</f>
        <v>303793.51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0" customHeight="1" thickBot="1" x14ac:dyDescent="0.3">
      <c r="A16" s="20">
        <v>1</v>
      </c>
      <c r="B16" s="81" t="s">
        <v>17</v>
      </c>
      <c r="C16" s="82"/>
      <c r="D16" s="83"/>
      <c r="E16" s="30">
        <v>34142.49</v>
      </c>
    </row>
    <row r="17" spans="1:5" ht="42" customHeight="1" thickBot="1" x14ac:dyDescent="0.3">
      <c r="A17" s="20">
        <v>2</v>
      </c>
      <c r="B17" s="91" t="s">
        <v>18</v>
      </c>
      <c r="C17" s="92"/>
      <c r="D17" s="93"/>
      <c r="E17" s="30">
        <v>91935.57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>
        <f>E23</f>
        <v>397097.78</v>
      </c>
    </row>
    <row r="23" spans="1:5" ht="15.75" thickBot="1" x14ac:dyDescent="0.3">
      <c r="A23" s="31"/>
      <c r="B23" s="137" t="s">
        <v>93</v>
      </c>
      <c r="C23" s="138"/>
      <c r="D23" s="139"/>
      <c r="E23" s="65">
        <v>397097.78</v>
      </c>
    </row>
    <row r="24" spans="1:5" ht="15.75" thickBot="1" x14ac:dyDescent="0.3">
      <c r="A24" s="33"/>
      <c r="B24" s="97" t="s">
        <v>22</v>
      </c>
      <c r="C24" s="97"/>
      <c r="D24" s="97"/>
      <c r="E24" s="47">
        <v>397097.78</v>
      </c>
    </row>
    <row r="25" spans="1:5" x14ac:dyDescent="0.25">
      <c r="A25" s="18"/>
      <c r="B25" s="28"/>
      <c r="C25" s="29"/>
      <c r="D25" s="19"/>
      <c r="E25" s="19"/>
    </row>
    <row r="26" spans="1:5" x14ac:dyDescent="0.25">
      <c r="A26" s="18"/>
      <c r="B26" s="34" t="s">
        <v>23</v>
      </c>
      <c r="C26" s="34"/>
      <c r="D26" s="34"/>
      <c r="E26" s="19"/>
    </row>
    <row r="27" spans="1:5" ht="15.75" thickBot="1" x14ac:dyDescent="0.3">
      <c r="A27" s="18"/>
      <c r="B27" s="28"/>
      <c r="C27" s="29"/>
      <c r="D27" s="19"/>
      <c r="E27" s="19"/>
    </row>
    <row r="28" spans="1:5" ht="39.75" customHeight="1" thickBot="1" x14ac:dyDescent="0.3">
      <c r="A28" s="20">
        <v>5</v>
      </c>
      <c r="B28" s="81" t="s">
        <v>24</v>
      </c>
      <c r="C28" s="82"/>
      <c r="D28" s="83"/>
      <c r="E28" s="35">
        <v>262868.74</v>
      </c>
    </row>
    <row r="29" spans="1:5" ht="15.75" thickBot="1" x14ac:dyDescent="0.3">
      <c r="A29" s="36"/>
      <c r="B29" s="37"/>
      <c r="C29" s="37"/>
      <c r="D29" s="37"/>
      <c r="E29" s="38"/>
    </row>
    <row r="30" spans="1:5" x14ac:dyDescent="0.25">
      <c r="A30" s="102">
        <v>6</v>
      </c>
      <c r="B30" s="106" t="s">
        <v>25</v>
      </c>
      <c r="C30" s="107"/>
      <c r="D30" s="108"/>
      <c r="E30" s="109">
        <f>E32+E33</f>
        <v>6667.5</v>
      </c>
    </row>
    <row r="31" spans="1:5" x14ac:dyDescent="0.25">
      <c r="A31" s="103"/>
      <c r="B31" s="39" t="s">
        <v>26</v>
      </c>
      <c r="C31" s="37"/>
      <c r="D31" s="40"/>
      <c r="E31" s="110"/>
    </row>
    <row r="32" spans="1:5" x14ac:dyDescent="0.25">
      <c r="A32" s="104"/>
      <c r="B32" s="111" t="s">
        <v>27</v>
      </c>
      <c r="C32" s="111"/>
      <c r="D32" s="111"/>
      <c r="E32" s="41">
        <v>0</v>
      </c>
    </row>
    <row r="33" spans="1:5" ht="27" customHeight="1" thickBot="1" x14ac:dyDescent="0.3">
      <c r="A33" s="105"/>
      <c r="B33" s="112" t="s">
        <v>28</v>
      </c>
      <c r="C33" s="113"/>
      <c r="D33" s="114"/>
      <c r="E33" s="42">
        <v>6667.5</v>
      </c>
    </row>
    <row r="34" spans="1:5" x14ac:dyDescent="0.25">
      <c r="A34" s="115">
        <v>7</v>
      </c>
      <c r="B34" s="118" t="s">
        <v>29</v>
      </c>
      <c r="C34" s="119"/>
      <c r="D34" s="120"/>
      <c r="E34" s="109">
        <f>E36+E37</f>
        <v>313465.76</v>
      </c>
    </row>
    <row r="35" spans="1:5" x14ac:dyDescent="0.25">
      <c r="A35" s="116"/>
      <c r="B35" s="43" t="s">
        <v>26</v>
      </c>
      <c r="C35" s="44"/>
      <c r="D35" s="45"/>
      <c r="E35" s="110"/>
    </row>
    <row r="36" spans="1:5" x14ac:dyDescent="0.25">
      <c r="A36" s="116"/>
      <c r="B36" s="121" t="s">
        <v>30</v>
      </c>
      <c r="C36" s="121"/>
      <c r="D36" s="121"/>
      <c r="E36" s="41">
        <v>292731.32</v>
      </c>
    </row>
    <row r="37" spans="1:5" ht="15.75" thickBot="1" x14ac:dyDescent="0.3">
      <c r="A37" s="117"/>
      <c r="B37" s="122" t="s">
        <v>31</v>
      </c>
      <c r="C37" s="122"/>
      <c r="D37" s="122"/>
      <c r="E37" s="46">
        <v>20734.439999999999</v>
      </c>
    </row>
    <row r="38" spans="1:5" ht="15.75" thickBot="1" x14ac:dyDescent="0.3">
      <c r="A38" s="18"/>
      <c r="B38" s="28"/>
      <c r="C38" s="29"/>
      <c r="D38" s="19"/>
      <c r="E38" s="19"/>
    </row>
    <row r="39" spans="1:5" x14ac:dyDescent="0.25">
      <c r="A39" s="115">
        <v>8</v>
      </c>
      <c r="B39" s="106" t="s">
        <v>32</v>
      </c>
      <c r="C39" s="107"/>
      <c r="D39" s="108"/>
      <c r="E39" s="109">
        <f>E41+E42</f>
        <v>1869.7</v>
      </c>
    </row>
    <row r="40" spans="1:5" x14ac:dyDescent="0.25">
      <c r="A40" s="116"/>
      <c r="B40" s="39" t="s">
        <v>26</v>
      </c>
      <c r="C40" s="37"/>
      <c r="D40" s="40"/>
      <c r="E40" s="110"/>
    </row>
    <row r="41" spans="1:5" x14ac:dyDescent="0.25">
      <c r="A41" s="116"/>
      <c r="B41" s="111" t="s">
        <v>78</v>
      </c>
      <c r="C41" s="111"/>
      <c r="D41" s="111"/>
      <c r="E41" s="41">
        <v>1869.7</v>
      </c>
    </row>
    <row r="42" spans="1:5" ht="15.75" thickBot="1" x14ac:dyDescent="0.3">
      <c r="A42" s="117"/>
      <c r="B42" s="123" t="s">
        <v>79</v>
      </c>
      <c r="C42" s="123"/>
      <c r="D42" s="123"/>
      <c r="E42" s="46">
        <v>0</v>
      </c>
    </row>
    <row r="43" spans="1:5" ht="15.75" thickBot="1" x14ac:dyDescent="0.3">
      <c r="A43" s="18"/>
      <c r="B43" s="28"/>
      <c r="C43" s="29"/>
      <c r="D43" s="19"/>
      <c r="E43" s="19"/>
    </row>
    <row r="44" spans="1:5" ht="15.75" thickBot="1" x14ac:dyDescent="0.3">
      <c r="A44" s="33">
        <v>9</v>
      </c>
      <c r="B44" s="99" t="s">
        <v>33</v>
      </c>
      <c r="C44" s="100"/>
      <c r="D44" s="101"/>
      <c r="E44" s="47">
        <v>34569.99</v>
      </c>
    </row>
    <row r="45" spans="1:5" ht="15.75" thickBot="1" x14ac:dyDescent="0.3">
      <c r="A45" s="33">
        <v>10</v>
      </c>
      <c r="B45" s="99" t="s">
        <v>34</v>
      </c>
      <c r="C45" s="100"/>
      <c r="D45" s="101"/>
      <c r="E45" s="47">
        <v>12837.16</v>
      </c>
    </row>
    <row r="46" spans="1:5" ht="15.75" thickBot="1" x14ac:dyDescent="0.3">
      <c r="A46" s="48">
        <v>11</v>
      </c>
      <c r="B46" s="99" t="s">
        <v>35</v>
      </c>
      <c r="C46" s="100"/>
      <c r="D46" s="101"/>
      <c r="E46" s="47">
        <v>108906.61</v>
      </c>
    </row>
    <row r="47" spans="1:5" ht="15.75" thickBot="1" x14ac:dyDescent="0.3"/>
    <row r="48" spans="1:5" x14ac:dyDescent="0.25">
      <c r="A48" s="115">
        <v>12</v>
      </c>
      <c r="B48" s="94" t="s">
        <v>36</v>
      </c>
      <c r="C48" s="95"/>
      <c r="D48" s="96"/>
      <c r="E48" s="55">
        <f>E49+E50</f>
        <v>74313.38</v>
      </c>
    </row>
    <row r="49" spans="1:5" x14ac:dyDescent="0.25">
      <c r="A49" s="116"/>
      <c r="B49" s="121" t="s">
        <v>37</v>
      </c>
      <c r="C49" s="121"/>
      <c r="D49" s="121"/>
      <c r="E49" s="41">
        <v>58665.78</v>
      </c>
    </row>
    <row r="50" spans="1:5" ht="15.75" thickBot="1" x14ac:dyDescent="0.3">
      <c r="A50" s="117"/>
      <c r="B50" s="122" t="s">
        <v>38</v>
      </c>
      <c r="C50" s="122"/>
      <c r="D50" s="122"/>
      <c r="E50" s="46">
        <v>15647.6</v>
      </c>
    </row>
    <row r="51" spans="1:5" ht="15.75" thickBot="1" x14ac:dyDescent="0.3">
      <c r="A51" s="20">
        <v>13</v>
      </c>
      <c r="B51" s="99" t="s">
        <v>39</v>
      </c>
      <c r="C51" s="100"/>
      <c r="D51" s="101"/>
      <c r="E51" s="47">
        <v>68127.429999999993</v>
      </c>
    </row>
    <row r="52" spans="1:5" ht="15.75" thickBot="1" x14ac:dyDescent="0.3"/>
    <row r="53" spans="1:5" ht="15.75" thickBot="1" x14ac:dyDescent="0.3">
      <c r="A53" s="147" t="s">
        <v>112</v>
      </c>
      <c r="B53" s="148"/>
      <c r="C53" s="148"/>
      <c r="D53" s="149"/>
      <c r="E53" s="72">
        <f>SUM(E15+E16+E24+E28+E30+E34+E39+E44+E45+E46+E48+E51)</f>
        <v>1314866.5399999998</v>
      </c>
    </row>
  </sheetData>
  <mergeCells count="43">
    <mergeCell ref="A53:D53"/>
    <mergeCell ref="B51:D51"/>
    <mergeCell ref="B45:D45"/>
    <mergeCell ref="B46:D46"/>
    <mergeCell ref="A48:A50"/>
    <mergeCell ref="B48:D48"/>
    <mergeCell ref="B49:D49"/>
    <mergeCell ref="B50:D50"/>
    <mergeCell ref="B44:D44"/>
    <mergeCell ref="A30:A33"/>
    <mergeCell ref="B30:D30"/>
    <mergeCell ref="E30:E31"/>
    <mergeCell ref="B32:D32"/>
    <mergeCell ref="B33:D33"/>
    <mergeCell ref="A34:A37"/>
    <mergeCell ref="B34:D34"/>
    <mergeCell ref="E34:E35"/>
    <mergeCell ref="B36:D36"/>
    <mergeCell ref="B37:D37"/>
    <mergeCell ref="A39:A42"/>
    <mergeCell ref="B39:D39"/>
    <mergeCell ref="E39:E40"/>
    <mergeCell ref="B41:D41"/>
    <mergeCell ref="B42:D42"/>
    <mergeCell ref="B28:D28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4:D24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54"/>
  <sheetViews>
    <sheetView topLeftCell="A40" workbookViewId="0">
      <selection activeCell="A54" sqref="A54:D54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3" customHeight="1" x14ac:dyDescent="0.25">
      <c r="A1" s="77" t="s">
        <v>108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2560495.6</v>
      </c>
      <c r="D4" s="5"/>
      <c r="E4" s="6" t="s">
        <v>6</v>
      </c>
    </row>
    <row r="5" spans="1:5" x14ac:dyDescent="0.25">
      <c r="A5" s="75" t="s">
        <v>7</v>
      </c>
      <c r="B5" s="76"/>
      <c r="C5" s="4">
        <v>1674.18</v>
      </c>
      <c r="D5" s="5"/>
      <c r="E5" s="6"/>
    </row>
    <row r="6" spans="1:5" x14ac:dyDescent="0.25">
      <c r="A6" s="75" t="s">
        <v>8</v>
      </c>
      <c r="B6" s="76"/>
      <c r="C6" s="4">
        <v>9866.76</v>
      </c>
      <c r="D6" s="5"/>
      <c r="E6" s="6"/>
    </row>
    <row r="7" spans="1:5" x14ac:dyDescent="0.25">
      <c r="A7" s="75" t="s">
        <v>9</v>
      </c>
      <c r="B7" s="76"/>
      <c r="C7" s="4">
        <v>3097.24</v>
      </c>
      <c r="D7" s="5"/>
      <c r="E7" s="6"/>
    </row>
    <row r="8" spans="1:5" x14ac:dyDescent="0.25">
      <c r="A8" s="84" t="s">
        <v>10</v>
      </c>
      <c r="B8" s="85"/>
      <c r="C8" s="7">
        <v>128713.78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2703847.56</v>
      </c>
      <c r="D9" s="10">
        <v>1966638.66</v>
      </c>
      <c r="E9" s="74">
        <f>D9*100/C9</f>
        <v>72.734820153840332</v>
      </c>
    </row>
    <row r="10" spans="1:5" ht="15" customHeight="1" x14ac:dyDescent="0.25">
      <c r="A10" s="146" t="s">
        <v>12</v>
      </c>
      <c r="B10" s="146"/>
      <c r="C10" s="146"/>
      <c r="D10" s="146"/>
      <c r="E10" s="69">
        <f>408592.24+68652.83</f>
        <v>477245.07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27.75" customHeight="1" thickBot="1" x14ac:dyDescent="0.3">
      <c r="A16" s="20">
        <v>1</v>
      </c>
      <c r="B16" s="81" t="s">
        <v>17</v>
      </c>
      <c r="C16" s="82"/>
      <c r="D16" s="83"/>
      <c r="E16" s="30">
        <v>181620.13</v>
      </c>
    </row>
    <row r="17" spans="1:5" ht="41.25" customHeight="1" thickBot="1" x14ac:dyDescent="0.3">
      <c r="A17" s="20">
        <v>2</v>
      </c>
      <c r="B17" s="91" t="s">
        <v>18</v>
      </c>
      <c r="C17" s="92"/>
      <c r="D17" s="93"/>
      <c r="E17" s="30">
        <v>145960.62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40.5" customHeight="1" thickBot="1" x14ac:dyDescent="0.3">
      <c r="A21" s="20">
        <v>3</v>
      </c>
      <c r="B21" s="81" t="s">
        <v>20</v>
      </c>
      <c r="C21" s="82"/>
      <c r="D21" s="83"/>
      <c r="E21" s="30">
        <f>E22+E23</f>
        <v>245030.5</v>
      </c>
    </row>
    <row r="22" spans="1:5" ht="16.5" customHeight="1" x14ac:dyDescent="0.25">
      <c r="A22" s="59"/>
      <c r="B22" s="127" t="s">
        <v>95</v>
      </c>
      <c r="C22" s="128"/>
      <c r="D22" s="129"/>
      <c r="E22" s="64">
        <v>153803.54</v>
      </c>
    </row>
    <row r="23" spans="1:5" ht="16.5" customHeight="1" thickBot="1" x14ac:dyDescent="0.3">
      <c r="A23" s="61"/>
      <c r="B23" s="112" t="s">
        <v>103</v>
      </c>
      <c r="C23" s="113"/>
      <c r="D23" s="114"/>
      <c r="E23" s="63">
        <v>91226.96</v>
      </c>
    </row>
    <row r="24" spans="1:5" ht="15.75" thickBot="1" x14ac:dyDescent="0.3">
      <c r="A24" s="31">
        <v>4</v>
      </c>
      <c r="B24" s="94" t="s">
        <v>21</v>
      </c>
      <c r="C24" s="95"/>
      <c r="D24" s="96"/>
      <c r="E24" s="32"/>
    </row>
    <row r="25" spans="1:5" ht="15.75" thickBot="1" x14ac:dyDescent="0.3">
      <c r="A25" s="33"/>
      <c r="B25" s="97" t="s">
        <v>22</v>
      </c>
      <c r="C25" s="97"/>
      <c r="D25" s="97"/>
      <c r="E25" s="47">
        <v>245030.5</v>
      </c>
    </row>
    <row r="26" spans="1:5" x14ac:dyDescent="0.25">
      <c r="A26" s="18"/>
      <c r="B26" s="28"/>
      <c r="C26" s="29"/>
      <c r="D26" s="19"/>
      <c r="E26" s="19"/>
    </row>
    <row r="27" spans="1:5" x14ac:dyDescent="0.25">
      <c r="A27" s="18"/>
      <c r="B27" s="34" t="s">
        <v>23</v>
      </c>
      <c r="C27" s="34"/>
      <c r="D27" s="34"/>
      <c r="E27" s="19"/>
    </row>
    <row r="28" spans="1:5" ht="15.75" thickBot="1" x14ac:dyDescent="0.3">
      <c r="A28" s="18"/>
      <c r="B28" s="28"/>
      <c r="C28" s="29"/>
      <c r="D28" s="19"/>
      <c r="E28" s="19"/>
    </row>
    <row r="29" spans="1:5" ht="39.75" customHeight="1" thickBot="1" x14ac:dyDescent="0.3">
      <c r="A29" s="20">
        <v>5</v>
      </c>
      <c r="B29" s="81" t="s">
        <v>24</v>
      </c>
      <c r="C29" s="82"/>
      <c r="D29" s="83"/>
      <c r="E29" s="35">
        <v>401160.7</v>
      </c>
    </row>
    <row r="30" spans="1:5" ht="15.75" thickBot="1" x14ac:dyDescent="0.3">
      <c r="A30" s="36"/>
      <c r="B30" s="37"/>
      <c r="C30" s="37"/>
      <c r="D30" s="37"/>
      <c r="E30" s="38"/>
    </row>
    <row r="31" spans="1:5" x14ac:dyDescent="0.25">
      <c r="A31" s="102">
        <v>6</v>
      </c>
      <c r="B31" s="106" t="s">
        <v>25</v>
      </c>
      <c r="C31" s="107"/>
      <c r="D31" s="108"/>
      <c r="E31" s="109">
        <f>E33+E34</f>
        <v>44404.89</v>
      </c>
    </row>
    <row r="32" spans="1:5" x14ac:dyDescent="0.25">
      <c r="A32" s="103"/>
      <c r="B32" s="39" t="s">
        <v>26</v>
      </c>
      <c r="C32" s="37"/>
      <c r="D32" s="40"/>
      <c r="E32" s="110"/>
    </row>
    <row r="33" spans="1:5" x14ac:dyDescent="0.25">
      <c r="A33" s="104"/>
      <c r="B33" s="111" t="s">
        <v>27</v>
      </c>
      <c r="C33" s="111"/>
      <c r="D33" s="111"/>
      <c r="E33" s="41">
        <v>23404.89</v>
      </c>
    </row>
    <row r="34" spans="1:5" ht="15.75" thickBot="1" x14ac:dyDescent="0.3">
      <c r="A34" s="105"/>
      <c r="B34" s="112" t="s">
        <v>28</v>
      </c>
      <c r="C34" s="113"/>
      <c r="D34" s="114"/>
      <c r="E34" s="42">
        <v>21000</v>
      </c>
    </row>
    <row r="35" spans="1:5" x14ac:dyDescent="0.25">
      <c r="A35" s="115">
        <v>7</v>
      </c>
      <c r="B35" s="118" t="s">
        <v>29</v>
      </c>
      <c r="C35" s="119"/>
      <c r="D35" s="120"/>
      <c r="E35" s="109">
        <f>E37+E38</f>
        <v>300745.64999999997</v>
      </c>
    </row>
    <row r="36" spans="1:5" x14ac:dyDescent="0.25">
      <c r="A36" s="116"/>
      <c r="B36" s="43" t="s">
        <v>26</v>
      </c>
      <c r="C36" s="44"/>
      <c r="D36" s="45"/>
      <c r="E36" s="110"/>
    </row>
    <row r="37" spans="1:5" x14ac:dyDescent="0.25">
      <c r="A37" s="116"/>
      <c r="B37" s="121" t="s">
        <v>30</v>
      </c>
      <c r="C37" s="121"/>
      <c r="D37" s="121"/>
      <c r="E37" s="41">
        <v>280811.3</v>
      </c>
    </row>
    <row r="38" spans="1:5" ht="15.75" thickBot="1" x14ac:dyDescent="0.3">
      <c r="A38" s="117"/>
      <c r="B38" s="122" t="s">
        <v>31</v>
      </c>
      <c r="C38" s="122"/>
      <c r="D38" s="122"/>
      <c r="E38" s="46">
        <v>19934.349999999999</v>
      </c>
    </row>
    <row r="39" spans="1:5" ht="15.75" thickBot="1" x14ac:dyDescent="0.3">
      <c r="A39" s="18"/>
      <c r="B39" s="28"/>
      <c r="C39" s="29"/>
      <c r="D39" s="19"/>
      <c r="E39" s="19"/>
    </row>
    <row r="40" spans="1:5" x14ac:dyDescent="0.25">
      <c r="A40" s="115">
        <v>8</v>
      </c>
      <c r="B40" s="106" t="s">
        <v>32</v>
      </c>
      <c r="C40" s="107"/>
      <c r="D40" s="108"/>
      <c r="E40" s="109">
        <f>E42+E43</f>
        <v>11352.5</v>
      </c>
    </row>
    <row r="41" spans="1:5" x14ac:dyDescent="0.25">
      <c r="A41" s="116"/>
      <c r="B41" s="39" t="s">
        <v>26</v>
      </c>
      <c r="C41" s="37"/>
      <c r="D41" s="40"/>
      <c r="E41" s="110"/>
    </row>
    <row r="42" spans="1:5" x14ac:dyDescent="0.25">
      <c r="A42" s="116"/>
      <c r="B42" s="111" t="s">
        <v>78</v>
      </c>
      <c r="C42" s="111"/>
      <c r="D42" s="111"/>
      <c r="E42" s="41">
        <v>4182.5</v>
      </c>
    </row>
    <row r="43" spans="1:5" ht="15.75" thickBot="1" x14ac:dyDescent="0.3">
      <c r="A43" s="117"/>
      <c r="B43" s="123" t="s">
        <v>79</v>
      </c>
      <c r="C43" s="123"/>
      <c r="D43" s="123"/>
      <c r="E43" s="46">
        <v>7170</v>
      </c>
    </row>
    <row r="44" spans="1:5" ht="15.75" thickBot="1" x14ac:dyDescent="0.3">
      <c r="A44" s="18"/>
      <c r="B44" s="28"/>
      <c r="C44" s="29"/>
      <c r="D44" s="19"/>
      <c r="E44" s="19"/>
    </row>
    <row r="45" spans="1:5" ht="15.75" thickBot="1" x14ac:dyDescent="0.3">
      <c r="A45" s="33">
        <v>9</v>
      </c>
      <c r="B45" s="99" t="s">
        <v>33</v>
      </c>
      <c r="C45" s="100"/>
      <c r="D45" s="101"/>
      <c r="E45" s="47">
        <v>52756.83</v>
      </c>
    </row>
    <row r="46" spans="1:5" ht="15.75" thickBot="1" x14ac:dyDescent="0.3">
      <c r="A46" s="33">
        <v>10</v>
      </c>
      <c r="B46" s="99" t="s">
        <v>34</v>
      </c>
      <c r="C46" s="100"/>
      <c r="D46" s="101"/>
      <c r="E46" s="47">
        <v>20418.16</v>
      </c>
    </row>
    <row r="47" spans="1:5" ht="15.75" thickBot="1" x14ac:dyDescent="0.3">
      <c r="A47" s="48">
        <v>11</v>
      </c>
      <c r="B47" s="99" t="s">
        <v>35</v>
      </c>
      <c r="C47" s="100"/>
      <c r="D47" s="101"/>
      <c r="E47" s="47">
        <v>166201.01</v>
      </c>
    </row>
    <row r="48" spans="1:5" ht="15.75" thickBot="1" x14ac:dyDescent="0.3"/>
    <row r="49" spans="1:5" x14ac:dyDescent="0.25">
      <c r="A49" s="115">
        <v>12</v>
      </c>
      <c r="B49" s="94" t="s">
        <v>36</v>
      </c>
      <c r="C49" s="95"/>
      <c r="D49" s="96"/>
      <c r="E49" s="55">
        <f>E50+E51</f>
        <v>4882.03</v>
      </c>
    </row>
    <row r="50" spans="1:5" x14ac:dyDescent="0.25">
      <c r="A50" s="116"/>
      <c r="B50" s="121" t="s">
        <v>37</v>
      </c>
      <c r="C50" s="121"/>
      <c r="D50" s="121"/>
      <c r="E50" s="41">
        <v>1813.33</v>
      </c>
    </row>
    <row r="51" spans="1:5" ht="15.75" thickBot="1" x14ac:dyDescent="0.3">
      <c r="A51" s="117"/>
      <c r="B51" s="122" t="s">
        <v>38</v>
      </c>
      <c r="C51" s="122"/>
      <c r="D51" s="122"/>
      <c r="E51" s="46">
        <v>3068.7</v>
      </c>
    </row>
    <row r="52" spans="1:5" ht="15.75" thickBot="1" x14ac:dyDescent="0.3">
      <c r="A52" s="20">
        <v>13</v>
      </c>
      <c r="B52" s="99" t="s">
        <v>39</v>
      </c>
      <c r="C52" s="100"/>
      <c r="D52" s="101"/>
      <c r="E52" s="47">
        <v>126524.84</v>
      </c>
    </row>
    <row r="53" spans="1:5" ht="15.75" thickBot="1" x14ac:dyDescent="0.3"/>
    <row r="54" spans="1:5" ht="15.75" thickBot="1" x14ac:dyDescent="0.3">
      <c r="A54" s="124" t="s">
        <v>112</v>
      </c>
      <c r="B54" s="125"/>
      <c r="C54" s="125"/>
      <c r="D54" s="126"/>
      <c r="E54" s="72">
        <f>SUM(E16+E17+E25+E29+E31+E35+E40+E45+E46+E47+E49+E52)</f>
        <v>1701057.86</v>
      </c>
    </row>
  </sheetData>
  <mergeCells count="44">
    <mergeCell ref="A54:D54"/>
    <mergeCell ref="B52:D52"/>
    <mergeCell ref="B46:D46"/>
    <mergeCell ref="B47:D47"/>
    <mergeCell ref="A49:A51"/>
    <mergeCell ref="B49:D49"/>
    <mergeCell ref="B50:D50"/>
    <mergeCell ref="B51:D51"/>
    <mergeCell ref="B45:D45"/>
    <mergeCell ref="A31:A34"/>
    <mergeCell ref="B31:D31"/>
    <mergeCell ref="E31:E32"/>
    <mergeCell ref="B33:D33"/>
    <mergeCell ref="B34:D34"/>
    <mergeCell ref="A35:A38"/>
    <mergeCell ref="B35:D35"/>
    <mergeCell ref="E35:E36"/>
    <mergeCell ref="B37:D37"/>
    <mergeCell ref="B38:D38"/>
    <mergeCell ref="A40:A43"/>
    <mergeCell ref="B40:D40"/>
    <mergeCell ref="E40:E41"/>
    <mergeCell ref="B42:D42"/>
    <mergeCell ref="B43:D43"/>
    <mergeCell ref="B29:D29"/>
    <mergeCell ref="A7:B7"/>
    <mergeCell ref="A8:B8"/>
    <mergeCell ref="A9:B9"/>
    <mergeCell ref="B13:D13"/>
    <mergeCell ref="B14:D15"/>
    <mergeCell ref="B16:D16"/>
    <mergeCell ref="B17:D17"/>
    <mergeCell ref="B21:D21"/>
    <mergeCell ref="B24:D24"/>
    <mergeCell ref="B25:D25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53"/>
  <sheetViews>
    <sheetView topLeftCell="A37" workbookViewId="0">
      <selection activeCell="A53" sqref="A53:D53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18.75" x14ac:dyDescent="0.25">
      <c r="A1" s="77" t="s">
        <v>68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1761898.59</v>
      </c>
      <c r="D4" s="5"/>
      <c r="E4" s="6" t="s">
        <v>6</v>
      </c>
    </row>
    <row r="5" spans="1:5" x14ac:dyDescent="0.25">
      <c r="A5" s="75" t="s">
        <v>7</v>
      </c>
      <c r="B5" s="76"/>
      <c r="C5" s="4">
        <v>1970.16</v>
      </c>
      <c r="D5" s="5"/>
      <c r="E5" s="6"/>
    </row>
    <row r="6" spans="1:5" x14ac:dyDescent="0.25">
      <c r="A6" s="75" t="s">
        <v>8</v>
      </c>
      <c r="B6" s="76"/>
      <c r="C6" s="4">
        <v>10377.540000000001</v>
      </c>
      <c r="D6" s="5"/>
      <c r="E6" s="6"/>
    </row>
    <row r="7" spans="1:5" x14ac:dyDescent="0.25">
      <c r="A7" s="75" t="s">
        <v>9</v>
      </c>
      <c r="B7" s="76"/>
      <c r="C7" s="4">
        <v>3324.39</v>
      </c>
      <c r="D7" s="5"/>
      <c r="E7" s="6"/>
    </row>
    <row r="8" spans="1:5" x14ac:dyDescent="0.25">
      <c r="A8" s="84" t="s">
        <v>10</v>
      </c>
      <c r="B8" s="85"/>
      <c r="C8" s="7">
        <v>93543.6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1871114.28</v>
      </c>
      <c r="D9" s="10">
        <v>1363228.79</v>
      </c>
      <c r="E9" s="74">
        <f>D9*100/C9</f>
        <v>72.856522157481479</v>
      </c>
    </row>
    <row r="10" spans="1:5" ht="15" customHeight="1" x14ac:dyDescent="0.25">
      <c r="A10" s="98" t="s">
        <v>12</v>
      </c>
      <c r="B10" s="98"/>
      <c r="C10" s="98"/>
      <c r="D10" s="98"/>
      <c r="E10" s="69">
        <f>257259.33+57188.13</f>
        <v>314447.45999999996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27.75" customHeight="1" thickBot="1" x14ac:dyDescent="0.3">
      <c r="A16" s="20">
        <v>1</v>
      </c>
      <c r="B16" s="81" t="s">
        <v>17</v>
      </c>
      <c r="C16" s="82"/>
      <c r="D16" s="83"/>
      <c r="E16" s="30">
        <v>74472.66</v>
      </c>
    </row>
    <row r="17" spans="1:5" ht="39" customHeight="1" thickBot="1" x14ac:dyDescent="0.3">
      <c r="A17" s="20">
        <v>2</v>
      </c>
      <c r="B17" s="91" t="s">
        <v>18</v>
      </c>
      <c r="C17" s="92"/>
      <c r="D17" s="93"/>
      <c r="E17" s="30">
        <v>91728.97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41.25" customHeight="1" thickBot="1" x14ac:dyDescent="0.3">
      <c r="A21" s="20">
        <v>3</v>
      </c>
      <c r="B21" s="81" t="s">
        <v>20</v>
      </c>
      <c r="C21" s="82"/>
      <c r="D21" s="83"/>
      <c r="E21" s="30">
        <f>E22</f>
        <v>4580.57</v>
      </c>
    </row>
    <row r="22" spans="1:5" ht="16.5" customHeight="1" thickBot="1" x14ac:dyDescent="0.3">
      <c r="A22" s="60"/>
      <c r="B22" s="130" t="s">
        <v>85</v>
      </c>
      <c r="C22" s="131"/>
      <c r="D22" s="132"/>
      <c r="E22" s="62">
        <v>4580.57</v>
      </c>
    </row>
    <row r="23" spans="1:5" ht="15.75" thickBot="1" x14ac:dyDescent="0.3">
      <c r="A23" s="31">
        <v>4</v>
      </c>
      <c r="B23" s="94" t="s">
        <v>21</v>
      </c>
      <c r="C23" s="95"/>
      <c r="D23" s="96"/>
      <c r="E23" s="32"/>
    </row>
    <row r="24" spans="1:5" ht="15.75" thickBot="1" x14ac:dyDescent="0.3">
      <c r="A24" s="33"/>
      <c r="B24" s="97" t="s">
        <v>22</v>
      </c>
      <c r="C24" s="97"/>
      <c r="D24" s="97"/>
      <c r="E24" s="47">
        <v>257359</v>
      </c>
    </row>
    <row r="25" spans="1:5" x14ac:dyDescent="0.25">
      <c r="A25" s="18"/>
      <c r="B25" s="28"/>
      <c r="C25" s="29"/>
      <c r="D25" s="19"/>
      <c r="E25" s="19"/>
    </row>
    <row r="26" spans="1:5" x14ac:dyDescent="0.25">
      <c r="A26" s="18"/>
      <c r="B26" s="34" t="s">
        <v>23</v>
      </c>
      <c r="C26" s="34"/>
      <c r="D26" s="34"/>
      <c r="E26" s="19"/>
    </row>
    <row r="27" spans="1:5" ht="15.75" thickBot="1" x14ac:dyDescent="0.3">
      <c r="A27" s="18"/>
      <c r="B27" s="28"/>
      <c r="C27" s="29"/>
      <c r="D27" s="19"/>
      <c r="E27" s="19"/>
    </row>
    <row r="28" spans="1:5" ht="39.75" customHeight="1" thickBot="1" x14ac:dyDescent="0.3">
      <c r="A28" s="20">
        <v>5</v>
      </c>
      <c r="B28" s="81" t="s">
        <v>24</v>
      </c>
      <c r="C28" s="82"/>
      <c r="D28" s="83"/>
      <c r="E28" s="35">
        <v>261385.81</v>
      </c>
    </row>
    <row r="29" spans="1:5" ht="15.75" thickBot="1" x14ac:dyDescent="0.3">
      <c r="A29" s="36"/>
      <c r="B29" s="37"/>
      <c r="C29" s="37"/>
      <c r="D29" s="37"/>
      <c r="E29" s="38"/>
    </row>
    <row r="30" spans="1:5" x14ac:dyDescent="0.25">
      <c r="A30" s="102">
        <v>6</v>
      </c>
      <c r="B30" s="106" t="s">
        <v>25</v>
      </c>
      <c r="C30" s="107"/>
      <c r="D30" s="108"/>
      <c r="E30" s="109">
        <f>E32+E33</f>
        <v>6667.5</v>
      </c>
    </row>
    <row r="31" spans="1:5" x14ac:dyDescent="0.25">
      <c r="A31" s="103"/>
      <c r="B31" s="39" t="s">
        <v>26</v>
      </c>
      <c r="C31" s="37"/>
      <c r="D31" s="40"/>
      <c r="E31" s="110"/>
    </row>
    <row r="32" spans="1:5" x14ac:dyDescent="0.25">
      <c r="A32" s="104"/>
      <c r="B32" s="111" t="s">
        <v>27</v>
      </c>
      <c r="C32" s="111"/>
      <c r="D32" s="111"/>
      <c r="E32" s="41">
        <v>0</v>
      </c>
    </row>
    <row r="33" spans="1:5" ht="29.25" customHeight="1" thickBot="1" x14ac:dyDescent="0.3">
      <c r="A33" s="105"/>
      <c r="B33" s="112" t="s">
        <v>28</v>
      </c>
      <c r="C33" s="113"/>
      <c r="D33" s="114"/>
      <c r="E33" s="42">
        <v>6667.5</v>
      </c>
    </row>
    <row r="34" spans="1:5" x14ac:dyDescent="0.25">
      <c r="A34" s="115">
        <v>7</v>
      </c>
      <c r="B34" s="118" t="s">
        <v>29</v>
      </c>
      <c r="C34" s="119"/>
      <c r="D34" s="120"/>
      <c r="E34" s="109">
        <f>E36+E37</f>
        <v>309365.99</v>
      </c>
    </row>
    <row r="35" spans="1:5" x14ac:dyDescent="0.25">
      <c r="A35" s="116"/>
      <c r="B35" s="43" t="s">
        <v>26</v>
      </c>
      <c r="C35" s="44"/>
      <c r="D35" s="45"/>
      <c r="E35" s="110"/>
    </row>
    <row r="36" spans="1:5" x14ac:dyDescent="0.25">
      <c r="A36" s="116"/>
      <c r="B36" s="121" t="s">
        <v>30</v>
      </c>
      <c r="C36" s="121"/>
      <c r="D36" s="121"/>
      <c r="E36" s="41">
        <v>298998.77</v>
      </c>
    </row>
    <row r="37" spans="1:5" ht="15.75" thickBot="1" x14ac:dyDescent="0.3">
      <c r="A37" s="117"/>
      <c r="B37" s="122" t="s">
        <v>31</v>
      </c>
      <c r="C37" s="122"/>
      <c r="D37" s="122"/>
      <c r="E37" s="46">
        <v>10367.219999999999</v>
      </c>
    </row>
    <row r="38" spans="1:5" ht="15.75" thickBot="1" x14ac:dyDescent="0.3">
      <c r="A38" s="18"/>
      <c r="B38" s="28"/>
      <c r="C38" s="29"/>
      <c r="D38" s="19"/>
      <c r="E38" s="19"/>
    </row>
    <row r="39" spans="1:5" x14ac:dyDescent="0.25">
      <c r="A39" s="115">
        <v>8</v>
      </c>
      <c r="B39" s="106" t="s">
        <v>32</v>
      </c>
      <c r="C39" s="107"/>
      <c r="D39" s="108"/>
      <c r="E39" s="109">
        <f>E41+E42</f>
        <v>5054.95</v>
      </c>
    </row>
    <row r="40" spans="1:5" x14ac:dyDescent="0.25">
      <c r="A40" s="116"/>
      <c r="B40" s="39" t="s">
        <v>26</v>
      </c>
      <c r="C40" s="37"/>
      <c r="D40" s="40"/>
      <c r="E40" s="110"/>
    </row>
    <row r="41" spans="1:5" x14ac:dyDescent="0.25">
      <c r="A41" s="116"/>
      <c r="B41" s="111" t="s">
        <v>78</v>
      </c>
      <c r="C41" s="111"/>
      <c r="D41" s="111"/>
      <c r="E41" s="41">
        <v>1862.35</v>
      </c>
    </row>
    <row r="42" spans="1:5" ht="15.75" thickBot="1" x14ac:dyDescent="0.3">
      <c r="A42" s="117"/>
      <c r="B42" s="123" t="s">
        <v>79</v>
      </c>
      <c r="C42" s="123"/>
      <c r="D42" s="123"/>
      <c r="E42" s="46">
        <v>3192.6</v>
      </c>
    </row>
    <row r="43" spans="1:5" ht="15.75" thickBot="1" x14ac:dyDescent="0.3">
      <c r="A43" s="18"/>
      <c r="B43" s="28"/>
      <c r="C43" s="29"/>
      <c r="D43" s="19"/>
      <c r="E43" s="19"/>
    </row>
    <row r="44" spans="1:5" ht="15.75" thickBot="1" x14ac:dyDescent="0.3">
      <c r="A44" s="33">
        <v>9</v>
      </c>
      <c r="B44" s="99" t="s">
        <v>33</v>
      </c>
      <c r="C44" s="100"/>
      <c r="D44" s="101"/>
      <c r="E44" s="47">
        <v>34370.559999999998</v>
      </c>
    </row>
    <row r="45" spans="1:5" ht="15.75" thickBot="1" x14ac:dyDescent="0.3">
      <c r="A45" s="33">
        <v>10</v>
      </c>
      <c r="B45" s="99" t="s">
        <v>34</v>
      </c>
      <c r="C45" s="100"/>
      <c r="D45" s="101"/>
      <c r="E45" s="47">
        <v>12837.16</v>
      </c>
    </row>
    <row r="46" spans="1:5" ht="15.75" thickBot="1" x14ac:dyDescent="0.3">
      <c r="A46" s="48">
        <v>11</v>
      </c>
      <c r="B46" s="99" t="s">
        <v>35</v>
      </c>
      <c r="C46" s="100"/>
      <c r="D46" s="101"/>
      <c r="E46" s="47">
        <v>108278.34</v>
      </c>
    </row>
    <row r="47" spans="1:5" ht="15.75" thickBot="1" x14ac:dyDescent="0.3"/>
    <row r="48" spans="1:5" x14ac:dyDescent="0.25">
      <c r="A48" s="115">
        <v>12</v>
      </c>
      <c r="B48" s="94" t="s">
        <v>36</v>
      </c>
      <c r="C48" s="95"/>
      <c r="D48" s="96"/>
      <c r="E48" s="55">
        <f>E49+E50</f>
        <v>5108.4400000000005</v>
      </c>
    </row>
    <row r="49" spans="1:5" x14ac:dyDescent="0.25">
      <c r="A49" s="116"/>
      <c r="B49" s="121" t="s">
        <v>37</v>
      </c>
      <c r="C49" s="121"/>
      <c r="D49" s="121"/>
      <c r="E49" s="41">
        <v>1897.42</v>
      </c>
    </row>
    <row r="50" spans="1:5" ht="15.75" thickBot="1" x14ac:dyDescent="0.3">
      <c r="A50" s="117"/>
      <c r="B50" s="122" t="s">
        <v>38</v>
      </c>
      <c r="C50" s="122"/>
      <c r="D50" s="122"/>
      <c r="E50" s="46">
        <v>3211.02</v>
      </c>
    </row>
    <row r="51" spans="1:5" ht="15.75" thickBot="1" x14ac:dyDescent="0.3">
      <c r="A51" s="20">
        <v>13</v>
      </c>
      <c r="B51" s="99" t="s">
        <v>39</v>
      </c>
      <c r="C51" s="100"/>
      <c r="D51" s="101"/>
      <c r="E51" s="47">
        <v>90411.85</v>
      </c>
    </row>
    <row r="52" spans="1:5" ht="15.75" thickBot="1" x14ac:dyDescent="0.3"/>
    <row r="53" spans="1:5" ht="15.75" thickBot="1" x14ac:dyDescent="0.3">
      <c r="A53" s="124" t="s">
        <v>112</v>
      </c>
      <c r="B53" s="125"/>
      <c r="C53" s="125"/>
      <c r="D53" s="126"/>
      <c r="E53" s="72">
        <f>SUM(E15+E16+E24+E28+E30+E34+E39+E44+E45+E46+E48+E51)</f>
        <v>1165312.26</v>
      </c>
    </row>
  </sheetData>
  <mergeCells count="43">
    <mergeCell ref="A53:D53"/>
    <mergeCell ref="B51:D51"/>
    <mergeCell ref="B45:D45"/>
    <mergeCell ref="B46:D46"/>
    <mergeCell ref="A48:A50"/>
    <mergeCell ref="B48:D48"/>
    <mergeCell ref="B49:D49"/>
    <mergeCell ref="B50:D50"/>
    <mergeCell ref="B44:D44"/>
    <mergeCell ref="A30:A33"/>
    <mergeCell ref="B30:D30"/>
    <mergeCell ref="E30:E31"/>
    <mergeCell ref="B32:D32"/>
    <mergeCell ref="B33:D33"/>
    <mergeCell ref="A34:A37"/>
    <mergeCell ref="B34:D34"/>
    <mergeCell ref="E34:E35"/>
    <mergeCell ref="B36:D36"/>
    <mergeCell ref="B37:D37"/>
    <mergeCell ref="A39:A42"/>
    <mergeCell ref="B39:D39"/>
    <mergeCell ref="E39:E40"/>
    <mergeCell ref="B41:D41"/>
    <mergeCell ref="B42:D42"/>
    <mergeCell ref="B28:D28"/>
    <mergeCell ref="A7:B7"/>
    <mergeCell ref="A8:B8"/>
    <mergeCell ref="A9:B9"/>
    <mergeCell ref="B13:D13"/>
    <mergeCell ref="B14:D15"/>
    <mergeCell ref="B16:D16"/>
    <mergeCell ref="B17:D17"/>
    <mergeCell ref="B21:D21"/>
    <mergeCell ref="B23:D23"/>
    <mergeCell ref="B24:D24"/>
    <mergeCell ref="B22:D22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52"/>
  <sheetViews>
    <sheetView topLeftCell="A34" workbookViewId="0">
      <selection activeCell="A52" sqref="A52:D52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8" customHeight="1" x14ac:dyDescent="0.25">
      <c r="A1" s="77" t="s">
        <v>69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563160.12</v>
      </c>
      <c r="D4" s="5"/>
      <c r="E4" s="6" t="s">
        <v>6</v>
      </c>
    </row>
    <row r="5" spans="1:5" x14ac:dyDescent="0.25">
      <c r="A5" s="75" t="s">
        <v>7</v>
      </c>
      <c r="B5" s="76"/>
      <c r="C5" s="4">
        <v>578.89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450.59</v>
      </c>
      <c r="D7" s="5"/>
      <c r="E7" s="6"/>
    </row>
    <row r="8" spans="1:5" x14ac:dyDescent="0.25">
      <c r="A8" s="84" t="s">
        <v>10</v>
      </c>
      <c r="B8" s="85"/>
      <c r="C8" s="7">
        <v>5651.65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569841.25</v>
      </c>
      <c r="D9" s="10">
        <v>390471.86</v>
      </c>
      <c r="E9" s="74">
        <f>D9*100/C9</f>
        <v>68.522919321828667</v>
      </c>
    </row>
    <row r="10" spans="1:5" ht="15" customHeight="1" x14ac:dyDescent="0.25">
      <c r="A10" s="98" t="s">
        <v>12</v>
      </c>
      <c r="B10" s="98"/>
      <c r="C10" s="98"/>
      <c r="D10" s="98"/>
      <c r="E10" s="69">
        <f>94313.76+33148.8</f>
        <v>127462.56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ht="27" customHeight="1" x14ac:dyDescent="0.25">
      <c r="A14" s="18"/>
      <c r="B14" s="89" t="s">
        <v>16</v>
      </c>
      <c r="C14" s="89"/>
      <c r="D14" s="89"/>
      <c r="E14" s="19"/>
    </row>
    <row r="15" spans="1:5" ht="9.75" customHeight="1" thickBot="1" x14ac:dyDescent="0.3">
      <c r="A15" s="18"/>
      <c r="B15" s="90"/>
      <c r="C15" s="90"/>
      <c r="D15" s="90"/>
      <c r="E15" s="19"/>
    </row>
    <row r="16" spans="1:5" ht="27" customHeight="1" thickBot="1" x14ac:dyDescent="0.3">
      <c r="A16" s="20">
        <v>1</v>
      </c>
      <c r="B16" s="81" t="s">
        <v>17</v>
      </c>
      <c r="C16" s="82"/>
      <c r="D16" s="83"/>
      <c r="E16" s="30">
        <v>127088.61</v>
      </c>
    </row>
    <row r="17" spans="1:5" ht="43.5" customHeight="1" thickBot="1" x14ac:dyDescent="0.3">
      <c r="A17" s="20">
        <v>2</v>
      </c>
      <c r="B17" s="91" t="s">
        <v>18</v>
      </c>
      <c r="C17" s="92"/>
      <c r="D17" s="93"/>
      <c r="E17" s="30">
        <v>25308.11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.7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111897.77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42" customHeight="1" thickBot="1" x14ac:dyDescent="0.3">
      <c r="A27" s="20">
        <v>5</v>
      </c>
      <c r="B27" s="81" t="s">
        <v>24</v>
      </c>
      <c r="C27" s="82"/>
      <c r="D27" s="83"/>
      <c r="E27" s="35">
        <v>113648.6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34694.160000000003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10754.16</v>
      </c>
    </row>
    <row r="32" spans="1:5" ht="28.5" customHeight="1" thickBot="1" x14ac:dyDescent="0.3">
      <c r="A32" s="105"/>
      <c r="B32" s="112" t="s">
        <v>28</v>
      </c>
      <c r="C32" s="113"/>
      <c r="D32" s="114"/>
      <c r="E32" s="42">
        <v>23940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v>0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0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45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31.5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13.5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14945.98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7682.08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47084.65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1034.17</v>
      </c>
    </row>
    <row r="48" spans="1:5" x14ac:dyDescent="0.25">
      <c r="A48" s="116"/>
      <c r="B48" s="121" t="s">
        <v>37</v>
      </c>
      <c r="C48" s="121"/>
      <c r="D48" s="121"/>
      <c r="E48" s="41">
        <v>560.16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474.01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5811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336843.41000000003</v>
      </c>
    </row>
  </sheetData>
  <mergeCells count="42">
    <mergeCell ref="A52:D52"/>
    <mergeCell ref="A6:B6"/>
    <mergeCell ref="A1:E1"/>
    <mergeCell ref="A2:E2"/>
    <mergeCell ref="A3:B3"/>
    <mergeCell ref="A4:B4"/>
    <mergeCell ref="A5:B5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A10:D10"/>
    <mergeCell ref="B43:D43"/>
    <mergeCell ref="A29:A32"/>
    <mergeCell ref="B29:D29"/>
    <mergeCell ref="A38:A41"/>
    <mergeCell ref="B38:D38"/>
    <mergeCell ref="A33:A36"/>
    <mergeCell ref="B33:D33"/>
    <mergeCell ref="B50:D50"/>
    <mergeCell ref="B44:D44"/>
    <mergeCell ref="B45:D45"/>
    <mergeCell ref="B22:D22"/>
    <mergeCell ref="B23:D23"/>
    <mergeCell ref="E29:E30"/>
    <mergeCell ref="B31:D31"/>
    <mergeCell ref="B32:D32"/>
    <mergeCell ref="A47:A49"/>
    <mergeCell ref="B47:D47"/>
    <mergeCell ref="B48:D48"/>
    <mergeCell ref="B49:D49"/>
    <mergeCell ref="E38:E39"/>
    <mergeCell ref="B40:D40"/>
    <mergeCell ref="B41:D41"/>
    <mergeCell ref="E33:E34"/>
    <mergeCell ref="B35:D35"/>
    <mergeCell ref="B36:D3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E52"/>
  <sheetViews>
    <sheetView topLeftCell="A40" workbookViewId="0">
      <selection activeCell="A52" sqref="A52:D52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18.75" x14ac:dyDescent="0.25">
      <c r="A1" s="77" t="s">
        <v>69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654911.51</v>
      </c>
      <c r="D4" s="5"/>
      <c r="E4" s="6" t="s">
        <v>6</v>
      </c>
    </row>
    <row r="5" spans="1:5" x14ac:dyDescent="0.25">
      <c r="A5" s="75" t="s">
        <v>7</v>
      </c>
      <c r="B5" s="76"/>
      <c r="C5" s="4">
        <v>734.78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546.19000000000005</v>
      </c>
      <c r="D7" s="5"/>
      <c r="E7" s="6"/>
    </row>
    <row r="8" spans="1:5" x14ac:dyDescent="0.25">
      <c r="A8" s="84" t="s">
        <v>10</v>
      </c>
      <c r="B8" s="85"/>
      <c r="C8" s="7">
        <v>7161.36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663353.84</v>
      </c>
      <c r="D9" s="10">
        <v>463768.87</v>
      </c>
      <c r="E9" s="74">
        <f>D9*100/C9</f>
        <v>69.912743702516295</v>
      </c>
    </row>
    <row r="10" spans="1:5" ht="15" customHeight="1" x14ac:dyDescent="0.25">
      <c r="A10" s="98" t="s">
        <v>12</v>
      </c>
      <c r="B10" s="98"/>
      <c r="C10" s="98"/>
      <c r="D10" s="98"/>
      <c r="E10" s="69">
        <f>108583.49+29461.24</f>
        <v>138044.73000000001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3.75" customHeight="1" thickBot="1" x14ac:dyDescent="0.3">
      <c r="A16" s="20">
        <v>1</v>
      </c>
      <c r="B16" s="81" t="s">
        <v>17</v>
      </c>
      <c r="C16" s="82"/>
      <c r="D16" s="83"/>
      <c r="E16" s="30">
        <v>59506.47</v>
      </c>
    </row>
    <row r="17" spans="1:5" ht="42" customHeight="1" thickBot="1" x14ac:dyDescent="0.3">
      <c r="A17" s="20">
        <v>2</v>
      </c>
      <c r="B17" s="91" t="s">
        <v>18</v>
      </c>
      <c r="C17" s="92"/>
      <c r="D17" s="93"/>
      <c r="E17" s="30">
        <v>30473.02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41.2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129121.56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41.25" customHeight="1" thickBot="1" x14ac:dyDescent="0.3">
      <c r="A27" s="20">
        <v>5</v>
      </c>
      <c r="B27" s="81" t="s">
        <v>24</v>
      </c>
      <c r="C27" s="82"/>
      <c r="D27" s="83"/>
      <c r="E27" s="35">
        <v>131141.88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36070.97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10870.97</v>
      </c>
    </row>
    <row r="32" spans="1:5" ht="15.75" thickBot="1" x14ac:dyDescent="0.3">
      <c r="A32" s="105"/>
      <c r="B32" s="112" t="s">
        <v>28</v>
      </c>
      <c r="C32" s="113"/>
      <c r="D32" s="114"/>
      <c r="E32" s="42">
        <v>25200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v>0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0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2656.5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51">
        <v>2656.5</v>
      </c>
    </row>
    <row r="41" spans="1:5" ht="15.75" thickBot="1" x14ac:dyDescent="0.3">
      <c r="A41" s="117"/>
      <c r="B41" s="123" t="s">
        <v>79</v>
      </c>
      <c r="C41" s="123"/>
      <c r="D41" s="123"/>
      <c r="E41" s="52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17246.53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8187.48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54332.13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46688.55</v>
      </c>
    </row>
    <row r="48" spans="1:5" x14ac:dyDescent="0.25">
      <c r="A48" s="116"/>
      <c r="B48" s="121" t="s">
        <v>37</v>
      </c>
      <c r="C48" s="121"/>
      <c r="D48" s="121"/>
      <c r="E48" s="41">
        <v>29528.26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17160.29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6973.2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432418.80000000005</v>
      </c>
    </row>
  </sheetData>
  <mergeCells count="42">
    <mergeCell ref="A52:D52"/>
    <mergeCell ref="A6:B6"/>
    <mergeCell ref="A1:E1"/>
    <mergeCell ref="A2:E2"/>
    <mergeCell ref="A3:B3"/>
    <mergeCell ref="A4:B4"/>
    <mergeCell ref="A5:B5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A10:D10"/>
    <mergeCell ref="B43:D43"/>
    <mergeCell ref="A29:A32"/>
    <mergeCell ref="B29:D29"/>
    <mergeCell ref="A38:A41"/>
    <mergeCell ref="B38:D38"/>
    <mergeCell ref="A33:A36"/>
    <mergeCell ref="B33:D33"/>
    <mergeCell ref="B50:D50"/>
    <mergeCell ref="B44:D44"/>
    <mergeCell ref="B45:D45"/>
    <mergeCell ref="B22:D22"/>
    <mergeCell ref="B23:D23"/>
    <mergeCell ref="E29:E30"/>
    <mergeCell ref="B31:D31"/>
    <mergeCell ref="B32:D32"/>
    <mergeCell ref="A47:A49"/>
    <mergeCell ref="B47:D47"/>
    <mergeCell ref="B48:D48"/>
    <mergeCell ref="B49:D49"/>
    <mergeCell ref="E38:E39"/>
    <mergeCell ref="B40:D40"/>
    <mergeCell ref="B41:D41"/>
    <mergeCell ref="E33:E34"/>
    <mergeCell ref="B35:D35"/>
    <mergeCell ref="B36:D3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E52"/>
  <sheetViews>
    <sheetView topLeftCell="A43" workbookViewId="0">
      <selection activeCell="A52" sqref="A52:D52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18.75" x14ac:dyDescent="0.25">
      <c r="A1" s="77" t="s">
        <v>77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480651.79</v>
      </c>
      <c r="D4" s="5"/>
      <c r="E4" s="6" t="s">
        <v>6</v>
      </c>
    </row>
    <row r="5" spans="1:5" x14ac:dyDescent="0.25">
      <c r="A5" s="75" t="s">
        <v>7</v>
      </c>
      <c r="B5" s="76"/>
      <c r="C5" s="4">
        <v>493.92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384.96</v>
      </c>
      <c r="D7" s="5"/>
      <c r="E7" s="6"/>
    </row>
    <row r="8" spans="1:5" x14ac:dyDescent="0.25">
      <c r="A8" s="84" t="s">
        <v>10</v>
      </c>
      <c r="B8" s="85"/>
      <c r="C8" s="7">
        <v>4825.05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486355.72</v>
      </c>
      <c r="D9" s="10">
        <v>316371.94</v>
      </c>
      <c r="E9" s="74">
        <f>D9*100/C9</f>
        <v>65.049495048603518</v>
      </c>
    </row>
    <row r="10" spans="1:5" ht="15" customHeight="1" x14ac:dyDescent="0.25">
      <c r="A10" s="98" t="s">
        <v>12</v>
      </c>
      <c r="B10" s="98"/>
      <c r="C10" s="98"/>
      <c r="D10" s="98"/>
      <c r="E10" s="69">
        <f>82938.19+33084.12</f>
        <v>116022.31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2.25" customHeight="1" thickBot="1" x14ac:dyDescent="0.3">
      <c r="A16" s="20">
        <v>1</v>
      </c>
      <c r="B16" s="81" t="s">
        <v>17</v>
      </c>
      <c r="C16" s="82"/>
      <c r="D16" s="83"/>
      <c r="E16" s="30">
        <v>96536.08</v>
      </c>
    </row>
    <row r="17" spans="1:5" ht="42" customHeight="1" thickBot="1" x14ac:dyDescent="0.3">
      <c r="A17" s="20">
        <v>2</v>
      </c>
      <c r="B17" s="91" t="s">
        <v>18</v>
      </c>
      <c r="C17" s="92"/>
      <c r="D17" s="93"/>
      <c r="E17" s="30">
        <v>25824.6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94439.19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42" customHeight="1" thickBot="1" x14ac:dyDescent="0.3">
      <c r="A27" s="20">
        <v>5</v>
      </c>
      <c r="B27" s="81" t="s">
        <v>24</v>
      </c>
      <c r="C27" s="82"/>
      <c r="D27" s="83"/>
      <c r="E27" s="35">
        <v>95916.85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31459.239999999998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10589.24</v>
      </c>
    </row>
    <row r="32" spans="1:5" ht="30" customHeight="1" thickBot="1" x14ac:dyDescent="0.3">
      <c r="A32" s="105"/>
      <c r="B32" s="112" t="s">
        <v>28</v>
      </c>
      <c r="C32" s="113"/>
      <c r="D32" s="114"/>
      <c r="E32" s="42">
        <v>20870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v>0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0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169.4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169.4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12614.07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6469.12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39738.39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1054.8399999999999</v>
      </c>
    </row>
    <row r="48" spans="1:5" x14ac:dyDescent="0.25">
      <c r="A48" s="116"/>
      <c r="B48" s="121" t="s">
        <v>37</v>
      </c>
      <c r="C48" s="121"/>
      <c r="D48" s="121"/>
      <c r="E48" s="41">
        <v>571.41999999999996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483.42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5927.22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287788.32</v>
      </c>
    </row>
  </sheetData>
  <mergeCells count="42">
    <mergeCell ref="A52:D52"/>
    <mergeCell ref="A6:B6"/>
    <mergeCell ref="A1:E1"/>
    <mergeCell ref="A2:E2"/>
    <mergeCell ref="A3:B3"/>
    <mergeCell ref="A4:B4"/>
    <mergeCell ref="A5:B5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A10:D10"/>
    <mergeCell ref="B43:D43"/>
    <mergeCell ref="A29:A32"/>
    <mergeCell ref="B29:D29"/>
    <mergeCell ref="A38:A41"/>
    <mergeCell ref="B38:D38"/>
    <mergeCell ref="A33:A36"/>
    <mergeCell ref="B33:D33"/>
    <mergeCell ref="B50:D50"/>
    <mergeCell ref="B44:D44"/>
    <mergeCell ref="B45:D45"/>
    <mergeCell ref="B22:D22"/>
    <mergeCell ref="B23:D23"/>
    <mergeCell ref="E29:E30"/>
    <mergeCell ref="B31:D31"/>
    <mergeCell ref="B32:D32"/>
    <mergeCell ref="A47:A49"/>
    <mergeCell ref="B47:D47"/>
    <mergeCell ref="B48:D48"/>
    <mergeCell ref="B49:D49"/>
    <mergeCell ref="E38:E39"/>
    <mergeCell ref="B40:D40"/>
    <mergeCell ref="B41:D41"/>
    <mergeCell ref="E33:E34"/>
    <mergeCell ref="B35:D35"/>
    <mergeCell ref="B36:D3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E52"/>
  <sheetViews>
    <sheetView topLeftCell="A37" workbookViewId="0">
      <selection activeCell="I51" sqref="I51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18.75" x14ac:dyDescent="0.25">
      <c r="A1" s="77" t="s">
        <v>69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566539.6</v>
      </c>
      <c r="D4" s="5"/>
      <c r="E4" s="6" t="s">
        <v>6</v>
      </c>
    </row>
    <row r="5" spans="1:5" x14ac:dyDescent="0.25">
      <c r="A5" s="75" t="s">
        <v>7</v>
      </c>
      <c r="B5" s="76"/>
      <c r="C5" s="4">
        <v>490.23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452.53</v>
      </c>
      <c r="D7" s="5"/>
      <c r="E7" s="6"/>
    </row>
    <row r="8" spans="1:5" x14ac:dyDescent="0.25">
      <c r="A8" s="84" t="s">
        <v>10</v>
      </c>
      <c r="B8" s="85"/>
      <c r="C8" s="7">
        <v>5674.74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573157.1</v>
      </c>
      <c r="D9" s="10">
        <v>421354.94</v>
      </c>
      <c r="E9" s="74">
        <f>D9*100/C9</f>
        <v>73.514737931362973</v>
      </c>
    </row>
    <row r="10" spans="1:5" ht="15" customHeight="1" x14ac:dyDescent="0.25">
      <c r="A10" s="98" t="s">
        <v>12</v>
      </c>
      <c r="B10" s="98"/>
      <c r="C10" s="98"/>
      <c r="D10" s="98"/>
      <c r="E10" s="69">
        <f>81109.24+11433.93</f>
        <v>92543.170000000013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0" customHeight="1" thickBot="1" x14ac:dyDescent="0.3">
      <c r="A16" s="20">
        <v>1</v>
      </c>
      <c r="B16" s="81" t="s">
        <v>17</v>
      </c>
      <c r="C16" s="82"/>
      <c r="D16" s="83"/>
      <c r="E16" s="30">
        <v>110358.45</v>
      </c>
    </row>
    <row r="17" spans="1:5" ht="41.25" customHeight="1" thickBot="1" x14ac:dyDescent="0.3">
      <c r="A17" s="20">
        <v>2</v>
      </c>
      <c r="B17" s="91" t="s">
        <v>18</v>
      </c>
      <c r="C17" s="92"/>
      <c r="D17" s="93"/>
      <c r="E17" s="30">
        <v>25308.11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8.2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112312.32000000001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42.75" customHeight="1" thickBot="1" x14ac:dyDescent="0.3">
      <c r="A27" s="20">
        <v>5</v>
      </c>
      <c r="B27" s="81" t="s">
        <v>24</v>
      </c>
      <c r="C27" s="82"/>
      <c r="D27" s="83"/>
      <c r="E27" s="35">
        <v>114069.63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34577.339999999997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10637.34</v>
      </c>
    </row>
    <row r="32" spans="1:5" ht="30" customHeight="1" thickBot="1" x14ac:dyDescent="0.3">
      <c r="A32" s="105"/>
      <c r="B32" s="112" t="s">
        <v>28</v>
      </c>
      <c r="C32" s="113"/>
      <c r="D32" s="114"/>
      <c r="E32" s="42">
        <v>23940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v>0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0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45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31.5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13.5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15001.35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7682.08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47259.09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1033.3400000000001</v>
      </c>
    </row>
    <row r="48" spans="1:5" x14ac:dyDescent="0.25">
      <c r="A48" s="116"/>
      <c r="B48" s="121" t="s">
        <v>37</v>
      </c>
      <c r="C48" s="121"/>
      <c r="D48" s="121"/>
      <c r="E48" s="41">
        <v>559.74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473.6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5772.26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337752.41000000009</v>
      </c>
    </row>
  </sheetData>
  <mergeCells count="42">
    <mergeCell ref="A52:D52"/>
    <mergeCell ref="A6:B6"/>
    <mergeCell ref="A1:E1"/>
    <mergeCell ref="A2:E2"/>
    <mergeCell ref="A3:B3"/>
    <mergeCell ref="A4:B4"/>
    <mergeCell ref="A5:B5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A10:D10"/>
    <mergeCell ref="B43:D43"/>
    <mergeCell ref="A29:A32"/>
    <mergeCell ref="B29:D29"/>
    <mergeCell ref="A38:A41"/>
    <mergeCell ref="B38:D38"/>
    <mergeCell ref="A33:A36"/>
    <mergeCell ref="B33:D33"/>
    <mergeCell ref="B50:D50"/>
    <mergeCell ref="B44:D44"/>
    <mergeCell ref="B45:D45"/>
    <mergeCell ref="B22:D22"/>
    <mergeCell ref="B23:D23"/>
    <mergeCell ref="E29:E30"/>
    <mergeCell ref="B31:D31"/>
    <mergeCell ref="B32:D32"/>
    <mergeCell ref="A47:A49"/>
    <mergeCell ref="B47:D47"/>
    <mergeCell ref="B48:D48"/>
    <mergeCell ref="B49:D49"/>
    <mergeCell ref="E38:E39"/>
    <mergeCell ref="B40:D40"/>
    <mergeCell ref="B41:D41"/>
    <mergeCell ref="E33:E34"/>
    <mergeCell ref="B35:D35"/>
    <mergeCell ref="B36:D3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E53"/>
  <sheetViews>
    <sheetView topLeftCell="A37" workbookViewId="0">
      <selection activeCell="A53" sqref="A53:D53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2.75" customHeight="1" x14ac:dyDescent="0.25">
      <c r="A1" s="77" t="s">
        <v>71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657013.6</v>
      </c>
      <c r="D4" s="5"/>
      <c r="E4" s="6" t="s">
        <v>6</v>
      </c>
    </row>
    <row r="5" spans="1:5" x14ac:dyDescent="0.25">
      <c r="A5" s="75" t="s">
        <v>7</v>
      </c>
      <c r="B5" s="76"/>
      <c r="C5" s="4">
        <v>721.21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536.1</v>
      </c>
      <c r="D7" s="5"/>
      <c r="E7" s="6"/>
    </row>
    <row r="8" spans="1:5" x14ac:dyDescent="0.25">
      <c r="A8" s="84" t="s">
        <v>10</v>
      </c>
      <c r="B8" s="85"/>
      <c r="C8" s="7">
        <v>6852.87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665123.77999999991</v>
      </c>
      <c r="D9" s="10">
        <v>444714.12</v>
      </c>
      <c r="E9" s="74">
        <f>D9*100/C9</f>
        <v>66.861858404761904</v>
      </c>
    </row>
    <row r="10" spans="1:5" ht="15" customHeight="1" x14ac:dyDescent="0.25">
      <c r="A10" s="98" t="s">
        <v>12</v>
      </c>
      <c r="B10" s="98"/>
      <c r="C10" s="98"/>
      <c r="D10" s="98"/>
      <c r="E10" s="69">
        <f>118158.29+29440.14</f>
        <v>147598.43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1.5" customHeight="1" thickBot="1" x14ac:dyDescent="0.3">
      <c r="A16" s="20">
        <v>1</v>
      </c>
      <c r="B16" s="81" t="s">
        <v>17</v>
      </c>
      <c r="C16" s="82"/>
      <c r="D16" s="83"/>
      <c r="E16" s="30">
        <v>52988.04</v>
      </c>
    </row>
    <row r="17" spans="1:5" ht="42" customHeight="1" thickBot="1" x14ac:dyDescent="0.3">
      <c r="A17" s="20">
        <v>2</v>
      </c>
      <c r="B17" s="91" t="s">
        <v>18</v>
      </c>
      <c r="C17" s="92"/>
      <c r="D17" s="93"/>
      <c r="E17" s="30">
        <v>28861.57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.75" customHeight="1" thickBot="1" x14ac:dyDescent="0.3">
      <c r="A21" s="20">
        <v>3</v>
      </c>
      <c r="B21" s="81" t="s">
        <v>110</v>
      </c>
      <c r="C21" s="82"/>
      <c r="D21" s="83"/>
      <c r="E21" s="30">
        <v>128479.57</v>
      </c>
    </row>
    <row r="22" spans="1:5" ht="17.25" customHeight="1" thickBot="1" x14ac:dyDescent="0.3">
      <c r="A22" s="60"/>
      <c r="B22" s="130" t="s">
        <v>88</v>
      </c>
      <c r="C22" s="131"/>
      <c r="D22" s="132"/>
      <c r="E22" s="62">
        <v>13212.88</v>
      </c>
    </row>
    <row r="23" spans="1:5" ht="15.75" thickBot="1" x14ac:dyDescent="0.3">
      <c r="A23" s="31">
        <v>4</v>
      </c>
      <c r="B23" s="94" t="s">
        <v>21</v>
      </c>
      <c r="C23" s="95"/>
      <c r="D23" s="96"/>
      <c r="E23" s="32"/>
    </row>
    <row r="24" spans="1:5" ht="15.75" thickBot="1" x14ac:dyDescent="0.3">
      <c r="A24" s="33"/>
      <c r="B24" s="97" t="s">
        <v>22</v>
      </c>
      <c r="C24" s="97"/>
      <c r="D24" s="97"/>
      <c r="E24" s="47">
        <v>128479.57</v>
      </c>
    </row>
    <row r="25" spans="1:5" x14ac:dyDescent="0.25">
      <c r="A25" s="18"/>
      <c r="B25" s="28"/>
      <c r="C25" s="29"/>
      <c r="D25" s="19"/>
      <c r="E25" s="19"/>
    </row>
    <row r="26" spans="1:5" x14ac:dyDescent="0.25">
      <c r="A26" s="18"/>
      <c r="B26" s="34" t="s">
        <v>23</v>
      </c>
      <c r="C26" s="34"/>
      <c r="D26" s="34"/>
      <c r="E26" s="19"/>
    </row>
    <row r="27" spans="1:5" ht="15.75" thickBot="1" x14ac:dyDescent="0.3">
      <c r="A27" s="18"/>
      <c r="B27" s="28"/>
      <c r="C27" s="29"/>
      <c r="D27" s="19"/>
      <c r="E27" s="19"/>
    </row>
    <row r="28" spans="1:5" ht="40.5" customHeight="1" thickBot="1" x14ac:dyDescent="0.3">
      <c r="A28" s="20">
        <v>5</v>
      </c>
      <c r="B28" s="81" t="s">
        <v>24</v>
      </c>
      <c r="C28" s="82"/>
      <c r="D28" s="83"/>
      <c r="E28" s="35">
        <v>130489.84</v>
      </c>
    </row>
    <row r="29" spans="1:5" ht="15.75" thickBot="1" x14ac:dyDescent="0.3">
      <c r="A29" s="36"/>
      <c r="B29" s="37"/>
      <c r="C29" s="37"/>
      <c r="D29" s="37"/>
      <c r="E29" s="38"/>
    </row>
    <row r="30" spans="1:5" x14ac:dyDescent="0.25">
      <c r="A30" s="102">
        <v>6</v>
      </c>
      <c r="B30" s="106" t="s">
        <v>25</v>
      </c>
      <c r="C30" s="107"/>
      <c r="D30" s="108"/>
      <c r="E30" s="109">
        <f>E32+E33</f>
        <v>36187.800000000003</v>
      </c>
    </row>
    <row r="31" spans="1:5" x14ac:dyDescent="0.25">
      <c r="A31" s="103"/>
      <c r="B31" s="39" t="s">
        <v>26</v>
      </c>
      <c r="C31" s="37"/>
      <c r="D31" s="40"/>
      <c r="E31" s="110"/>
    </row>
    <row r="32" spans="1:5" x14ac:dyDescent="0.25">
      <c r="A32" s="104"/>
      <c r="B32" s="111" t="s">
        <v>27</v>
      </c>
      <c r="C32" s="111"/>
      <c r="D32" s="111"/>
      <c r="E32" s="41">
        <v>10987.8</v>
      </c>
    </row>
    <row r="33" spans="1:5" ht="29.25" customHeight="1" thickBot="1" x14ac:dyDescent="0.3">
      <c r="A33" s="105"/>
      <c r="B33" s="112" t="s">
        <v>28</v>
      </c>
      <c r="C33" s="113"/>
      <c r="D33" s="114"/>
      <c r="E33" s="42">
        <v>25200</v>
      </c>
    </row>
    <row r="34" spans="1:5" x14ac:dyDescent="0.25">
      <c r="A34" s="115">
        <v>7</v>
      </c>
      <c r="B34" s="118" t="s">
        <v>29</v>
      </c>
      <c r="C34" s="119"/>
      <c r="D34" s="120"/>
      <c r="E34" s="109">
        <v>0</v>
      </c>
    </row>
    <row r="35" spans="1:5" x14ac:dyDescent="0.25">
      <c r="A35" s="116"/>
      <c r="B35" s="43" t="s">
        <v>26</v>
      </c>
      <c r="C35" s="44"/>
      <c r="D35" s="45"/>
      <c r="E35" s="110"/>
    </row>
    <row r="36" spans="1:5" x14ac:dyDescent="0.25">
      <c r="A36" s="116"/>
      <c r="B36" s="121" t="s">
        <v>30</v>
      </c>
      <c r="C36" s="121"/>
      <c r="D36" s="121"/>
      <c r="E36" s="41">
        <v>0</v>
      </c>
    </row>
    <row r="37" spans="1:5" ht="15.75" thickBot="1" x14ac:dyDescent="0.3">
      <c r="A37" s="117"/>
      <c r="B37" s="122" t="s">
        <v>31</v>
      </c>
      <c r="C37" s="122"/>
      <c r="D37" s="122"/>
      <c r="E37" s="46">
        <v>0</v>
      </c>
    </row>
    <row r="38" spans="1:5" ht="15.75" thickBot="1" x14ac:dyDescent="0.3">
      <c r="A38" s="18"/>
      <c r="B38" s="28"/>
      <c r="C38" s="29"/>
      <c r="D38" s="19"/>
      <c r="E38" s="19"/>
    </row>
    <row r="39" spans="1:5" x14ac:dyDescent="0.25">
      <c r="A39" s="115">
        <v>8</v>
      </c>
      <c r="B39" s="106" t="s">
        <v>32</v>
      </c>
      <c r="C39" s="107"/>
      <c r="D39" s="108"/>
      <c r="E39" s="109">
        <f>E41+E42</f>
        <v>2527</v>
      </c>
    </row>
    <row r="40" spans="1:5" x14ac:dyDescent="0.25">
      <c r="A40" s="116"/>
      <c r="B40" s="39" t="s">
        <v>26</v>
      </c>
      <c r="C40" s="37"/>
      <c r="D40" s="40"/>
      <c r="E40" s="110"/>
    </row>
    <row r="41" spans="1:5" x14ac:dyDescent="0.25">
      <c r="A41" s="116"/>
      <c r="B41" s="111" t="s">
        <v>78</v>
      </c>
      <c r="C41" s="111"/>
      <c r="D41" s="111"/>
      <c r="E41" s="41">
        <v>2527</v>
      </c>
    </row>
    <row r="42" spans="1:5" ht="15.75" thickBot="1" x14ac:dyDescent="0.3">
      <c r="A42" s="117"/>
      <c r="B42" s="123" t="s">
        <v>79</v>
      </c>
      <c r="C42" s="123"/>
      <c r="D42" s="123"/>
      <c r="E42" s="46">
        <v>0</v>
      </c>
    </row>
    <row r="43" spans="1:5" ht="15.75" thickBot="1" x14ac:dyDescent="0.3">
      <c r="A43" s="18"/>
      <c r="B43" s="28"/>
      <c r="C43" s="29"/>
      <c r="D43" s="19"/>
      <c r="E43" s="19"/>
    </row>
    <row r="44" spans="1:5" ht="15.75" thickBot="1" x14ac:dyDescent="0.3">
      <c r="A44" s="33">
        <v>9</v>
      </c>
      <c r="B44" s="99" t="s">
        <v>33</v>
      </c>
      <c r="C44" s="100"/>
      <c r="D44" s="101"/>
      <c r="E44" s="47">
        <v>17160.78</v>
      </c>
    </row>
    <row r="45" spans="1:5" ht="15.75" thickBot="1" x14ac:dyDescent="0.3">
      <c r="A45" s="33">
        <v>10</v>
      </c>
      <c r="B45" s="99" t="s">
        <v>34</v>
      </c>
      <c r="C45" s="100"/>
      <c r="D45" s="101"/>
      <c r="E45" s="47">
        <v>8086.4</v>
      </c>
    </row>
    <row r="46" spans="1:5" ht="15.75" thickBot="1" x14ac:dyDescent="0.3">
      <c r="A46" s="48">
        <v>11</v>
      </c>
      <c r="B46" s="99" t="s">
        <v>35</v>
      </c>
      <c r="C46" s="100"/>
      <c r="D46" s="101"/>
      <c r="E46" s="47">
        <v>54061.99</v>
      </c>
    </row>
    <row r="47" spans="1:5" ht="15.75" thickBot="1" x14ac:dyDescent="0.3"/>
    <row r="48" spans="1:5" x14ac:dyDescent="0.25">
      <c r="A48" s="115">
        <v>12</v>
      </c>
      <c r="B48" s="94" t="s">
        <v>36</v>
      </c>
      <c r="C48" s="95"/>
      <c r="D48" s="96"/>
      <c r="E48" s="55">
        <f>E50+E49</f>
        <v>1178.43</v>
      </c>
    </row>
    <row r="49" spans="1:5" x14ac:dyDescent="0.25">
      <c r="A49" s="116"/>
      <c r="B49" s="121" t="s">
        <v>37</v>
      </c>
      <c r="C49" s="121"/>
      <c r="D49" s="121"/>
      <c r="E49" s="41">
        <v>638.33000000000004</v>
      </c>
    </row>
    <row r="50" spans="1:5" ht="15.75" thickBot="1" x14ac:dyDescent="0.3">
      <c r="A50" s="117"/>
      <c r="B50" s="122" t="s">
        <v>38</v>
      </c>
      <c r="C50" s="122"/>
      <c r="D50" s="122"/>
      <c r="E50" s="46">
        <v>540.1</v>
      </c>
    </row>
    <row r="51" spans="1:5" ht="15.75" thickBot="1" x14ac:dyDescent="0.3">
      <c r="A51" s="20">
        <v>13</v>
      </c>
      <c r="B51" s="99" t="s">
        <v>39</v>
      </c>
      <c r="C51" s="100"/>
      <c r="D51" s="101"/>
      <c r="E51" s="47">
        <v>6585.8</v>
      </c>
    </row>
    <row r="52" spans="1:5" ht="15.75" thickBot="1" x14ac:dyDescent="0.3"/>
    <row r="53" spans="1:5" ht="15.75" thickBot="1" x14ac:dyDescent="0.3">
      <c r="A53" s="124" t="s">
        <v>112</v>
      </c>
      <c r="B53" s="125"/>
      <c r="C53" s="125"/>
      <c r="D53" s="126"/>
      <c r="E53" s="72">
        <f>SUM(E15+E16+E24+E28+E30+E34+E39+E44+E45+E46+E48+E51)</f>
        <v>437745.65</v>
      </c>
    </row>
  </sheetData>
  <mergeCells count="43">
    <mergeCell ref="A53:D53"/>
    <mergeCell ref="A6:B6"/>
    <mergeCell ref="A1:E1"/>
    <mergeCell ref="A2:E2"/>
    <mergeCell ref="A3:B3"/>
    <mergeCell ref="A4:B4"/>
    <mergeCell ref="A5:B5"/>
    <mergeCell ref="B28:D28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A10:D10"/>
    <mergeCell ref="B44:D44"/>
    <mergeCell ref="A30:A33"/>
    <mergeCell ref="B30:D30"/>
    <mergeCell ref="A39:A42"/>
    <mergeCell ref="B39:D39"/>
    <mergeCell ref="A34:A37"/>
    <mergeCell ref="B34:D34"/>
    <mergeCell ref="B51:D51"/>
    <mergeCell ref="B45:D45"/>
    <mergeCell ref="B46:D46"/>
    <mergeCell ref="B23:D23"/>
    <mergeCell ref="B24:D24"/>
    <mergeCell ref="E30:E31"/>
    <mergeCell ref="B32:D32"/>
    <mergeCell ref="B33:D33"/>
    <mergeCell ref="A48:A50"/>
    <mergeCell ref="B48:D48"/>
    <mergeCell ref="B49:D49"/>
    <mergeCell ref="B50:D50"/>
    <mergeCell ref="E39:E40"/>
    <mergeCell ref="B41:D41"/>
    <mergeCell ref="B42:D42"/>
    <mergeCell ref="E34:E35"/>
    <mergeCell ref="B36:D36"/>
    <mergeCell ref="B37:D3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E52"/>
  <sheetViews>
    <sheetView topLeftCell="A37" workbookViewId="0">
      <selection activeCell="H50" sqref="H50:H51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7.5" customHeight="1" x14ac:dyDescent="0.25">
      <c r="A1" s="77" t="s">
        <v>70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2517948.12</v>
      </c>
      <c r="D4" s="5"/>
      <c r="E4" s="6" t="s">
        <v>6</v>
      </c>
    </row>
    <row r="5" spans="1:5" x14ac:dyDescent="0.25">
      <c r="A5" s="75" t="s">
        <v>7</v>
      </c>
      <c r="B5" s="76"/>
      <c r="C5" s="4">
        <v>2243.2600000000002</v>
      </c>
      <c r="D5" s="5"/>
      <c r="E5" s="6"/>
    </row>
    <row r="6" spans="1:5" x14ac:dyDescent="0.25">
      <c r="A6" s="75" t="s">
        <v>8</v>
      </c>
      <c r="B6" s="76"/>
      <c r="C6" s="4">
        <v>11898.17</v>
      </c>
      <c r="D6" s="5"/>
      <c r="E6" s="6"/>
    </row>
    <row r="7" spans="1:5" x14ac:dyDescent="0.25">
      <c r="A7" s="75" t="s">
        <v>9</v>
      </c>
      <c r="B7" s="76"/>
      <c r="C7" s="4">
        <v>3762.78</v>
      </c>
      <c r="D7" s="5"/>
      <c r="E7" s="6"/>
    </row>
    <row r="8" spans="1:5" x14ac:dyDescent="0.25">
      <c r="A8" s="84" t="s">
        <v>10</v>
      </c>
      <c r="B8" s="85"/>
      <c r="C8" s="7">
        <v>154303.84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2690156.1699999995</v>
      </c>
      <c r="D9" s="10">
        <v>1999727.05</v>
      </c>
      <c r="E9" s="74">
        <f>D9*100/C9</f>
        <v>74.334979965122258</v>
      </c>
    </row>
    <row r="10" spans="1:5" ht="15" customHeight="1" x14ac:dyDescent="0.25">
      <c r="A10" s="98" t="s">
        <v>12</v>
      </c>
      <c r="B10" s="98"/>
      <c r="C10" s="98"/>
      <c r="D10" s="98"/>
      <c r="E10" s="69">
        <f>384681.79+60639.89</f>
        <v>445321.68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27.75" customHeight="1" thickBot="1" x14ac:dyDescent="0.3">
      <c r="A16" s="20">
        <v>1</v>
      </c>
      <c r="B16" s="81" t="s">
        <v>17</v>
      </c>
      <c r="C16" s="82"/>
      <c r="D16" s="83"/>
      <c r="E16" s="30">
        <v>247713.92000000001</v>
      </c>
    </row>
    <row r="17" spans="1:5" ht="42" customHeight="1" thickBot="1" x14ac:dyDescent="0.3">
      <c r="A17" s="20">
        <v>2</v>
      </c>
      <c r="B17" s="91" t="s">
        <v>18</v>
      </c>
      <c r="C17" s="92"/>
      <c r="D17" s="93"/>
      <c r="E17" s="30">
        <v>184904.12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40.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389253.98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40.5" customHeight="1" thickBot="1" x14ac:dyDescent="0.3">
      <c r="A27" s="20">
        <v>5</v>
      </c>
      <c r="B27" s="81" t="s">
        <v>24</v>
      </c>
      <c r="C27" s="82"/>
      <c r="D27" s="83"/>
      <c r="E27" s="35">
        <v>395344.51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43040.45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22250.45</v>
      </c>
    </row>
    <row r="32" spans="1:5" ht="30" customHeight="1" thickBot="1" x14ac:dyDescent="0.3">
      <c r="A32" s="105"/>
      <c r="B32" s="112" t="s">
        <v>28</v>
      </c>
      <c r="C32" s="113"/>
      <c r="D32" s="114"/>
      <c r="E32" s="42">
        <v>20790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f>E35+E36</f>
        <v>300745.64999999997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280811.3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19934.349999999999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4078.2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4078.2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51991.94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20317.080000000002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163791.35999999999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55884.92</v>
      </c>
    </row>
    <row r="48" spans="1:5" x14ac:dyDescent="0.25">
      <c r="A48" s="116"/>
      <c r="B48" s="121" t="s">
        <v>37</v>
      </c>
      <c r="C48" s="121"/>
      <c r="D48" s="121"/>
      <c r="E48" s="41">
        <v>28406.95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27477.97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156780.78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1581228.8699999999</v>
      </c>
    </row>
  </sheetData>
  <mergeCells count="42">
    <mergeCell ref="A52:D52"/>
    <mergeCell ref="A6:B6"/>
    <mergeCell ref="A1:E1"/>
    <mergeCell ref="A2:E2"/>
    <mergeCell ref="A3:B3"/>
    <mergeCell ref="A4:B4"/>
    <mergeCell ref="A5:B5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A10:D10"/>
    <mergeCell ref="B43:D43"/>
    <mergeCell ref="A29:A32"/>
    <mergeCell ref="B29:D29"/>
    <mergeCell ref="A38:A41"/>
    <mergeCell ref="B38:D38"/>
    <mergeCell ref="A33:A36"/>
    <mergeCell ref="B33:D33"/>
    <mergeCell ref="B50:D50"/>
    <mergeCell ref="B44:D44"/>
    <mergeCell ref="B45:D45"/>
    <mergeCell ref="B22:D22"/>
    <mergeCell ref="B23:D23"/>
    <mergeCell ref="E29:E30"/>
    <mergeCell ref="B31:D31"/>
    <mergeCell ref="B32:D32"/>
    <mergeCell ref="A47:A49"/>
    <mergeCell ref="B47:D47"/>
    <mergeCell ref="B48:D48"/>
    <mergeCell ref="B49:D49"/>
    <mergeCell ref="E38:E39"/>
    <mergeCell ref="B40:D40"/>
    <mergeCell ref="B41:D41"/>
    <mergeCell ref="E33:E34"/>
    <mergeCell ref="B35:D35"/>
    <mergeCell ref="B36:D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3"/>
  <sheetViews>
    <sheetView topLeftCell="A16" workbookViewId="0">
      <selection activeCell="E56" sqref="E56:F56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4.25" customHeight="1" x14ac:dyDescent="0.25">
      <c r="A1" s="77" t="s">
        <v>43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1511458.76</v>
      </c>
      <c r="D4" s="5"/>
      <c r="E4" s="6" t="s">
        <v>6</v>
      </c>
    </row>
    <row r="5" spans="1:5" x14ac:dyDescent="0.25">
      <c r="A5" s="75" t="s">
        <v>7</v>
      </c>
      <c r="B5" s="76"/>
      <c r="C5" s="4">
        <v>1303.26</v>
      </c>
      <c r="D5" s="5"/>
      <c r="E5" s="6"/>
    </row>
    <row r="6" spans="1:5" x14ac:dyDescent="0.25">
      <c r="A6" s="75" t="s">
        <v>8</v>
      </c>
      <c r="B6" s="76"/>
      <c r="C6" s="4">
        <v>6658.49</v>
      </c>
      <c r="D6" s="5"/>
      <c r="E6" s="6"/>
    </row>
    <row r="7" spans="1:5" x14ac:dyDescent="0.25">
      <c r="A7" s="75" t="s">
        <v>9</v>
      </c>
      <c r="B7" s="76"/>
      <c r="C7" s="4">
        <v>2121.75</v>
      </c>
      <c r="D7" s="5"/>
      <c r="E7" s="6"/>
    </row>
    <row r="8" spans="1:5" x14ac:dyDescent="0.25">
      <c r="A8" s="84" t="s">
        <v>10</v>
      </c>
      <c r="B8" s="85"/>
      <c r="C8" s="7">
        <v>85520.18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1607062.44</v>
      </c>
      <c r="D9" s="10">
        <v>1210736.22</v>
      </c>
      <c r="E9" s="74">
        <f>D9*100/C9</f>
        <v>75.338467869362944</v>
      </c>
    </row>
    <row r="10" spans="1:5" ht="15" customHeight="1" x14ac:dyDescent="0.25">
      <c r="A10" s="98" t="s">
        <v>12</v>
      </c>
      <c r="B10" s="98"/>
      <c r="C10" s="98"/>
      <c r="D10" s="98"/>
      <c r="E10" s="69">
        <f>241962.92+20618.51</f>
        <v>262581.43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27.75" customHeight="1" thickBot="1" x14ac:dyDescent="0.3">
      <c r="A16" s="20">
        <v>1</v>
      </c>
      <c r="B16" s="81" t="s">
        <v>17</v>
      </c>
      <c r="C16" s="82"/>
      <c r="D16" s="83"/>
      <c r="E16" s="30">
        <v>122623.56</v>
      </c>
    </row>
    <row r="17" spans="1:8" ht="46.5" customHeight="1" thickBot="1" x14ac:dyDescent="0.3">
      <c r="A17" s="20">
        <v>2</v>
      </c>
      <c r="B17" s="91" t="s">
        <v>18</v>
      </c>
      <c r="C17" s="92"/>
      <c r="D17" s="93"/>
      <c r="E17" s="30">
        <v>87700.33</v>
      </c>
    </row>
    <row r="18" spans="1:8" x14ac:dyDescent="0.25">
      <c r="A18" s="21"/>
      <c r="B18" s="22"/>
      <c r="C18" s="22"/>
      <c r="D18" s="22"/>
      <c r="E18" s="23"/>
    </row>
    <row r="19" spans="1:8" x14ac:dyDescent="0.25">
      <c r="A19" s="24"/>
      <c r="B19" s="25" t="s">
        <v>19</v>
      </c>
      <c r="C19" s="26"/>
      <c r="D19" s="27"/>
      <c r="E19" s="26"/>
    </row>
    <row r="20" spans="1:8" ht="15.75" thickBot="1" x14ac:dyDescent="0.3">
      <c r="A20" s="18"/>
      <c r="B20" s="28"/>
      <c r="C20" s="29"/>
      <c r="D20" s="19"/>
      <c r="E20" s="29"/>
    </row>
    <row r="21" spans="1:8" ht="40.5" customHeight="1" thickBot="1" x14ac:dyDescent="0.3">
      <c r="A21" s="20">
        <v>3</v>
      </c>
      <c r="B21" s="81" t="s">
        <v>110</v>
      </c>
      <c r="C21" s="82"/>
      <c r="D21" s="83"/>
      <c r="E21" s="30">
        <v>233902.36</v>
      </c>
    </row>
    <row r="22" spans="1:8" ht="18" customHeight="1" thickBot="1" x14ac:dyDescent="0.3">
      <c r="A22" s="60"/>
      <c r="B22" s="130" t="s">
        <v>98</v>
      </c>
      <c r="C22" s="131"/>
      <c r="D22" s="132"/>
      <c r="E22" s="62">
        <v>84414.51</v>
      </c>
    </row>
    <row r="23" spans="1:8" ht="15.75" thickBot="1" x14ac:dyDescent="0.3">
      <c r="A23" s="31">
        <v>4</v>
      </c>
      <c r="B23" s="94" t="s">
        <v>21</v>
      </c>
      <c r="C23" s="95"/>
      <c r="D23" s="96"/>
      <c r="E23" s="32"/>
      <c r="H23" s="56"/>
    </row>
    <row r="24" spans="1:8" ht="15.75" thickBot="1" x14ac:dyDescent="0.3">
      <c r="A24" s="33"/>
      <c r="B24" s="97" t="s">
        <v>22</v>
      </c>
      <c r="C24" s="97"/>
      <c r="D24" s="97"/>
      <c r="E24" s="47">
        <v>233902.36</v>
      </c>
    </row>
    <row r="25" spans="1:8" x14ac:dyDescent="0.25">
      <c r="A25" s="18"/>
      <c r="B25" s="28"/>
      <c r="C25" s="29"/>
      <c r="D25" s="19"/>
      <c r="E25" s="19"/>
    </row>
    <row r="26" spans="1:8" x14ac:dyDescent="0.25">
      <c r="A26" s="18"/>
      <c r="B26" s="34" t="s">
        <v>23</v>
      </c>
      <c r="C26" s="34"/>
      <c r="D26" s="34"/>
      <c r="E26" s="19"/>
    </row>
    <row r="27" spans="1:8" ht="15.75" thickBot="1" x14ac:dyDescent="0.3">
      <c r="A27" s="18"/>
      <c r="B27" s="28"/>
      <c r="C27" s="29"/>
      <c r="D27" s="19"/>
      <c r="E27" s="19"/>
    </row>
    <row r="28" spans="1:8" ht="38.25" customHeight="1" thickBot="1" x14ac:dyDescent="0.3">
      <c r="A28" s="20">
        <v>5</v>
      </c>
      <c r="B28" s="81" t="s">
        <v>24</v>
      </c>
      <c r="C28" s="82"/>
      <c r="D28" s="83"/>
      <c r="E28" s="35">
        <v>237562.16</v>
      </c>
    </row>
    <row r="29" spans="1:8" ht="15.75" thickBot="1" x14ac:dyDescent="0.3">
      <c r="A29" s="36"/>
      <c r="B29" s="37"/>
      <c r="C29" s="37"/>
      <c r="D29" s="37"/>
      <c r="E29" s="38"/>
    </row>
    <row r="30" spans="1:8" x14ac:dyDescent="0.25">
      <c r="A30" s="102">
        <v>6</v>
      </c>
      <c r="B30" s="106" t="s">
        <v>25</v>
      </c>
      <c r="C30" s="107"/>
      <c r="D30" s="108"/>
      <c r="E30" s="109">
        <f>E32+E33</f>
        <v>26494.510000000002</v>
      </c>
    </row>
    <row r="31" spans="1:8" x14ac:dyDescent="0.25">
      <c r="A31" s="103"/>
      <c r="B31" s="39" t="s">
        <v>26</v>
      </c>
      <c r="C31" s="37"/>
      <c r="D31" s="40"/>
      <c r="E31" s="110"/>
    </row>
    <row r="32" spans="1:8" x14ac:dyDescent="0.25">
      <c r="A32" s="104"/>
      <c r="B32" s="111" t="s">
        <v>27</v>
      </c>
      <c r="C32" s="111"/>
      <c r="D32" s="111"/>
      <c r="E32" s="41">
        <v>13894.51</v>
      </c>
    </row>
    <row r="33" spans="1:5" ht="27" customHeight="1" thickBot="1" x14ac:dyDescent="0.3">
      <c r="A33" s="105"/>
      <c r="B33" s="112" t="s">
        <v>28</v>
      </c>
      <c r="C33" s="113"/>
      <c r="D33" s="114"/>
      <c r="E33" s="42">
        <v>12600</v>
      </c>
    </row>
    <row r="34" spans="1:5" x14ac:dyDescent="0.25">
      <c r="A34" s="115">
        <v>7</v>
      </c>
      <c r="B34" s="118" t="s">
        <v>29</v>
      </c>
      <c r="C34" s="119"/>
      <c r="D34" s="120"/>
      <c r="E34" s="109">
        <f>E36+E37</f>
        <v>168486.78</v>
      </c>
    </row>
    <row r="35" spans="1:5" x14ac:dyDescent="0.25">
      <c r="A35" s="116"/>
      <c r="B35" s="43" t="s">
        <v>26</v>
      </c>
      <c r="C35" s="44"/>
      <c r="D35" s="45"/>
      <c r="E35" s="110"/>
    </row>
    <row r="36" spans="1:5" x14ac:dyDescent="0.25">
      <c r="A36" s="116"/>
      <c r="B36" s="121" t="s">
        <v>30</v>
      </c>
      <c r="C36" s="121"/>
      <c r="D36" s="121"/>
      <c r="E36" s="41">
        <v>168486.78</v>
      </c>
    </row>
    <row r="37" spans="1:5" ht="15.75" thickBot="1" x14ac:dyDescent="0.3">
      <c r="A37" s="117"/>
      <c r="B37" s="122" t="s">
        <v>31</v>
      </c>
      <c r="C37" s="122"/>
      <c r="D37" s="122"/>
      <c r="E37" s="46">
        <v>0</v>
      </c>
    </row>
    <row r="38" spans="1:5" ht="15.75" thickBot="1" x14ac:dyDescent="0.3">
      <c r="A38" s="18"/>
      <c r="B38" s="28"/>
      <c r="C38" s="29"/>
      <c r="D38" s="19"/>
      <c r="E38" s="19"/>
    </row>
    <row r="39" spans="1:5" x14ac:dyDescent="0.25">
      <c r="A39" s="115">
        <v>8</v>
      </c>
      <c r="B39" s="106" t="s">
        <v>32</v>
      </c>
      <c r="C39" s="107"/>
      <c r="D39" s="108"/>
      <c r="E39" s="109">
        <f>E41+E42</f>
        <v>2506</v>
      </c>
    </row>
    <row r="40" spans="1:5" x14ac:dyDescent="0.25">
      <c r="A40" s="116"/>
      <c r="B40" s="39" t="s">
        <v>26</v>
      </c>
      <c r="C40" s="37"/>
      <c r="D40" s="40"/>
      <c r="E40" s="110"/>
    </row>
    <row r="41" spans="1:5" x14ac:dyDescent="0.25">
      <c r="A41" s="116"/>
      <c r="B41" s="111" t="s">
        <v>78</v>
      </c>
      <c r="C41" s="111"/>
      <c r="D41" s="111"/>
      <c r="E41" s="41">
        <v>2506</v>
      </c>
    </row>
    <row r="42" spans="1:5" ht="15.75" thickBot="1" x14ac:dyDescent="0.3">
      <c r="A42" s="117"/>
      <c r="B42" s="123" t="s">
        <v>79</v>
      </c>
      <c r="C42" s="123"/>
      <c r="D42" s="123"/>
      <c r="E42" s="46">
        <v>0</v>
      </c>
    </row>
    <row r="43" spans="1:5" ht="15.75" thickBot="1" x14ac:dyDescent="0.3">
      <c r="A43" s="18"/>
      <c r="B43" s="28"/>
      <c r="C43" s="29"/>
      <c r="D43" s="19"/>
      <c r="E43" s="19"/>
    </row>
    <row r="44" spans="1:5" ht="15.75" thickBot="1" x14ac:dyDescent="0.3">
      <c r="A44" s="33">
        <v>9</v>
      </c>
      <c r="B44" s="99" t="s">
        <v>33</v>
      </c>
      <c r="C44" s="100"/>
      <c r="D44" s="101"/>
      <c r="E44" s="47">
        <v>31241.91</v>
      </c>
    </row>
    <row r="45" spans="1:5" ht="15.75" thickBot="1" x14ac:dyDescent="0.3">
      <c r="A45" s="33">
        <v>10</v>
      </c>
      <c r="B45" s="99" t="s">
        <v>34</v>
      </c>
      <c r="C45" s="100"/>
      <c r="D45" s="101"/>
      <c r="E45" s="47">
        <v>12129.6</v>
      </c>
    </row>
    <row r="46" spans="1:5" ht="15.75" thickBot="1" x14ac:dyDescent="0.3">
      <c r="A46" s="48">
        <v>11</v>
      </c>
      <c r="B46" s="99" t="s">
        <v>35</v>
      </c>
      <c r="C46" s="100"/>
      <c r="D46" s="101"/>
      <c r="E46" s="58">
        <v>98422.080000000002</v>
      </c>
    </row>
    <row r="47" spans="1:5" ht="15.75" thickBot="1" x14ac:dyDescent="0.3"/>
    <row r="48" spans="1:5" x14ac:dyDescent="0.25">
      <c r="A48" s="115">
        <v>12</v>
      </c>
      <c r="B48" s="94" t="s">
        <v>36</v>
      </c>
      <c r="C48" s="95"/>
      <c r="D48" s="96"/>
      <c r="E48" s="55">
        <f>E49+E50</f>
        <v>24185.190000000002</v>
      </c>
    </row>
    <row r="49" spans="1:5" x14ac:dyDescent="0.25">
      <c r="A49" s="116"/>
      <c r="B49" s="121" t="s">
        <v>37</v>
      </c>
      <c r="C49" s="121"/>
      <c r="D49" s="121"/>
      <c r="E49" s="41">
        <v>12107.2</v>
      </c>
    </row>
    <row r="50" spans="1:5" ht="15.75" thickBot="1" x14ac:dyDescent="0.3">
      <c r="A50" s="117"/>
      <c r="B50" s="122" t="s">
        <v>38</v>
      </c>
      <c r="C50" s="122"/>
      <c r="D50" s="122"/>
      <c r="E50" s="46">
        <v>12077.99</v>
      </c>
    </row>
    <row r="51" spans="1:5" ht="15.75" thickBot="1" x14ac:dyDescent="0.3">
      <c r="A51" s="20">
        <v>13</v>
      </c>
      <c r="B51" s="99" t="s">
        <v>39</v>
      </c>
      <c r="C51" s="100"/>
      <c r="D51" s="101"/>
      <c r="E51" s="47">
        <v>84336.98</v>
      </c>
    </row>
    <row r="52" spans="1:5" ht="15.75" thickBot="1" x14ac:dyDescent="0.3"/>
    <row r="53" spans="1:5" ht="15.75" thickBot="1" x14ac:dyDescent="0.3">
      <c r="A53" s="124" t="s">
        <v>112</v>
      </c>
      <c r="B53" s="125"/>
      <c r="C53" s="125"/>
      <c r="D53" s="126"/>
      <c r="E53" s="72">
        <f>SUM(E15+E16+E24+E28+E30+E34+E39+E44+E45+E46+E48+E51)</f>
        <v>1041891.1299999999</v>
      </c>
    </row>
  </sheetData>
  <mergeCells count="43">
    <mergeCell ref="A53:D53"/>
    <mergeCell ref="B51:D51"/>
    <mergeCell ref="B45:D45"/>
    <mergeCell ref="B46:D46"/>
    <mergeCell ref="A48:A50"/>
    <mergeCell ref="B48:D48"/>
    <mergeCell ref="B49:D49"/>
    <mergeCell ref="B50:D50"/>
    <mergeCell ref="B44:D44"/>
    <mergeCell ref="A30:A33"/>
    <mergeCell ref="B30:D30"/>
    <mergeCell ref="E30:E31"/>
    <mergeCell ref="B32:D32"/>
    <mergeCell ref="B33:D33"/>
    <mergeCell ref="A34:A37"/>
    <mergeCell ref="B34:D34"/>
    <mergeCell ref="E34:E35"/>
    <mergeCell ref="B36:D36"/>
    <mergeCell ref="B37:D37"/>
    <mergeCell ref="A39:A42"/>
    <mergeCell ref="B39:D39"/>
    <mergeCell ref="E39:E40"/>
    <mergeCell ref="B41:D41"/>
    <mergeCell ref="B42:D42"/>
    <mergeCell ref="B28:D28"/>
    <mergeCell ref="A7:B7"/>
    <mergeCell ref="A8:B8"/>
    <mergeCell ref="A9:B9"/>
    <mergeCell ref="B13:D13"/>
    <mergeCell ref="B14:D15"/>
    <mergeCell ref="B16:D16"/>
    <mergeCell ref="B17:D17"/>
    <mergeCell ref="B21:D21"/>
    <mergeCell ref="B23:D23"/>
    <mergeCell ref="B24:D24"/>
    <mergeCell ref="B22:D22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E53"/>
  <sheetViews>
    <sheetView topLeftCell="A37" workbookViewId="0">
      <selection activeCell="A53" sqref="A53:D53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8.25" customHeight="1" x14ac:dyDescent="0.25">
      <c r="A1" s="77" t="s">
        <v>72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635893.88</v>
      </c>
      <c r="D4" s="5"/>
      <c r="E4" s="6" t="s">
        <v>6</v>
      </c>
    </row>
    <row r="5" spans="1:5" x14ac:dyDescent="0.25">
      <c r="A5" s="75" t="s">
        <v>7</v>
      </c>
      <c r="B5" s="76"/>
      <c r="C5" s="4">
        <v>784.72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727.25</v>
      </c>
      <c r="D7" s="5"/>
      <c r="E7" s="6"/>
    </row>
    <row r="8" spans="1:5" x14ac:dyDescent="0.25">
      <c r="A8" s="84" t="s">
        <v>10</v>
      </c>
      <c r="B8" s="85"/>
      <c r="C8" s="7">
        <v>8606.5300000000007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646012.38</v>
      </c>
      <c r="D9" s="10">
        <v>425571.96</v>
      </c>
      <c r="E9" s="74">
        <f>D9*100/C9</f>
        <v>65.876749916154864</v>
      </c>
    </row>
    <row r="10" spans="1:5" ht="15" customHeight="1" x14ac:dyDescent="0.25">
      <c r="A10" s="98" t="s">
        <v>12</v>
      </c>
      <c r="B10" s="98"/>
      <c r="C10" s="98"/>
      <c r="D10" s="98"/>
      <c r="E10" s="69">
        <f>111928.78+41670.46</f>
        <v>153599.24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2.25" customHeight="1" thickBot="1" x14ac:dyDescent="0.3">
      <c r="A16" s="20">
        <v>1</v>
      </c>
      <c r="B16" s="81" t="s">
        <v>17</v>
      </c>
      <c r="C16" s="82"/>
      <c r="D16" s="83"/>
      <c r="E16" s="30">
        <v>96253.57</v>
      </c>
    </row>
    <row r="17" spans="1:5" ht="42.75" customHeight="1" thickBot="1" x14ac:dyDescent="0.3">
      <c r="A17" s="20">
        <v>2</v>
      </c>
      <c r="B17" s="91" t="s">
        <v>18</v>
      </c>
      <c r="C17" s="92"/>
      <c r="D17" s="93"/>
      <c r="E17" s="30">
        <v>39666.58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42.75" customHeight="1" thickBot="1" x14ac:dyDescent="0.3">
      <c r="A21" s="20">
        <v>3</v>
      </c>
      <c r="B21" s="81" t="s">
        <v>110</v>
      </c>
      <c r="C21" s="82"/>
      <c r="D21" s="83"/>
      <c r="E21" s="30">
        <f>E22</f>
        <v>513024.27</v>
      </c>
    </row>
    <row r="22" spans="1:5" ht="16.5" customHeight="1" thickBot="1" x14ac:dyDescent="0.3">
      <c r="A22" s="60"/>
      <c r="B22" s="130" t="s">
        <v>80</v>
      </c>
      <c r="C22" s="131"/>
      <c r="D22" s="132"/>
      <c r="E22" s="62">
        <v>513024.27</v>
      </c>
    </row>
    <row r="23" spans="1:5" ht="15.75" thickBot="1" x14ac:dyDescent="0.3">
      <c r="A23" s="31">
        <v>4</v>
      </c>
      <c r="B23" s="94" t="s">
        <v>21</v>
      </c>
      <c r="C23" s="95"/>
      <c r="D23" s="96"/>
      <c r="E23" s="32"/>
    </row>
    <row r="24" spans="1:5" ht="15.75" thickBot="1" x14ac:dyDescent="0.3">
      <c r="A24" s="33"/>
      <c r="B24" s="97" t="s">
        <v>22</v>
      </c>
      <c r="C24" s="97"/>
      <c r="D24" s="97"/>
      <c r="E24" s="47">
        <v>513024.27</v>
      </c>
    </row>
    <row r="25" spans="1:5" x14ac:dyDescent="0.25">
      <c r="A25" s="18"/>
      <c r="B25" s="28"/>
      <c r="C25" s="29"/>
      <c r="D25" s="19"/>
      <c r="E25" s="19"/>
    </row>
    <row r="26" spans="1:5" x14ac:dyDescent="0.25">
      <c r="A26" s="18"/>
      <c r="B26" s="34" t="s">
        <v>23</v>
      </c>
      <c r="C26" s="34"/>
      <c r="D26" s="34"/>
      <c r="E26" s="19"/>
    </row>
    <row r="27" spans="1:5" ht="15.75" thickBot="1" x14ac:dyDescent="0.3">
      <c r="A27" s="18"/>
      <c r="B27" s="28"/>
      <c r="C27" s="29"/>
      <c r="D27" s="19"/>
      <c r="E27" s="19"/>
    </row>
    <row r="28" spans="1:5" ht="43.5" customHeight="1" thickBot="1" x14ac:dyDescent="0.3">
      <c r="A28" s="20">
        <v>5</v>
      </c>
      <c r="B28" s="81" t="s">
        <v>24</v>
      </c>
      <c r="C28" s="82"/>
      <c r="D28" s="83"/>
      <c r="E28" s="35">
        <v>125940.47</v>
      </c>
    </row>
    <row r="29" spans="1:5" ht="15.75" thickBot="1" x14ac:dyDescent="0.3">
      <c r="A29" s="36"/>
      <c r="B29" s="37"/>
      <c r="C29" s="37"/>
      <c r="D29" s="37"/>
      <c r="E29" s="38"/>
    </row>
    <row r="30" spans="1:5" x14ac:dyDescent="0.25">
      <c r="A30" s="102">
        <v>6</v>
      </c>
      <c r="B30" s="106" t="s">
        <v>25</v>
      </c>
      <c r="C30" s="107"/>
      <c r="D30" s="108"/>
      <c r="E30" s="109">
        <f>E32+E33</f>
        <v>48531.44</v>
      </c>
    </row>
    <row r="31" spans="1:5" x14ac:dyDescent="0.25">
      <c r="A31" s="103"/>
      <c r="B31" s="39" t="s">
        <v>26</v>
      </c>
      <c r="C31" s="37"/>
      <c r="D31" s="40"/>
      <c r="E31" s="110"/>
    </row>
    <row r="32" spans="1:5" x14ac:dyDescent="0.25">
      <c r="A32" s="104"/>
      <c r="B32" s="111" t="s">
        <v>27</v>
      </c>
      <c r="C32" s="111"/>
      <c r="D32" s="111"/>
      <c r="E32" s="41">
        <v>13791.44</v>
      </c>
    </row>
    <row r="33" spans="1:5" ht="32.25" customHeight="1" thickBot="1" x14ac:dyDescent="0.3">
      <c r="A33" s="105"/>
      <c r="B33" s="112" t="s">
        <v>28</v>
      </c>
      <c r="C33" s="113"/>
      <c r="D33" s="114"/>
      <c r="E33" s="42">
        <v>34740</v>
      </c>
    </row>
    <row r="34" spans="1:5" x14ac:dyDescent="0.25">
      <c r="A34" s="115">
        <v>7</v>
      </c>
      <c r="B34" s="118" t="s">
        <v>29</v>
      </c>
      <c r="C34" s="119"/>
      <c r="D34" s="120"/>
      <c r="E34" s="109">
        <v>0</v>
      </c>
    </row>
    <row r="35" spans="1:5" x14ac:dyDescent="0.25">
      <c r="A35" s="116"/>
      <c r="B35" s="43" t="s">
        <v>26</v>
      </c>
      <c r="C35" s="44"/>
      <c r="D35" s="45"/>
      <c r="E35" s="110"/>
    </row>
    <row r="36" spans="1:5" x14ac:dyDescent="0.25">
      <c r="A36" s="116"/>
      <c r="B36" s="121" t="s">
        <v>30</v>
      </c>
      <c r="C36" s="121"/>
      <c r="D36" s="121"/>
      <c r="E36" s="41">
        <v>0</v>
      </c>
    </row>
    <row r="37" spans="1:5" ht="15.75" thickBot="1" x14ac:dyDescent="0.3">
      <c r="A37" s="117"/>
      <c r="B37" s="122" t="s">
        <v>31</v>
      </c>
      <c r="C37" s="122"/>
      <c r="D37" s="122"/>
      <c r="E37" s="46">
        <v>0</v>
      </c>
    </row>
    <row r="38" spans="1:5" ht="15.75" thickBot="1" x14ac:dyDescent="0.3">
      <c r="A38" s="18"/>
      <c r="B38" s="28"/>
      <c r="C38" s="29"/>
      <c r="D38" s="19"/>
      <c r="E38" s="19"/>
    </row>
    <row r="39" spans="1:5" x14ac:dyDescent="0.25">
      <c r="A39" s="115">
        <v>8</v>
      </c>
      <c r="B39" s="106" t="s">
        <v>32</v>
      </c>
      <c r="C39" s="107"/>
      <c r="D39" s="108"/>
      <c r="E39" s="109">
        <f>E41+E42</f>
        <v>2613.4499999999998</v>
      </c>
    </row>
    <row r="40" spans="1:5" x14ac:dyDescent="0.25">
      <c r="A40" s="116"/>
      <c r="B40" s="39" t="s">
        <v>26</v>
      </c>
      <c r="C40" s="37"/>
      <c r="D40" s="40"/>
      <c r="E40" s="110"/>
    </row>
    <row r="41" spans="1:5" x14ac:dyDescent="0.25">
      <c r="A41" s="116"/>
      <c r="B41" s="111" t="s">
        <v>78</v>
      </c>
      <c r="C41" s="111"/>
      <c r="D41" s="111"/>
      <c r="E41" s="41">
        <v>2613.4499999999998</v>
      </c>
    </row>
    <row r="42" spans="1:5" ht="15.75" thickBot="1" x14ac:dyDescent="0.3">
      <c r="A42" s="117"/>
      <c r="B42" s="123" t="s">
        <v>79</v>
      </c>
      <c r="C42" s="123"/>
      <c r="D42" s="123"/>
      <c r="E42" s="46">
        <v>0</v>
      </c>
    </row>
    <row r="43" spans="1:5" ht="15.75" thickBot="1" x14ac:dyDescent="0.3">
      <c r="A43" s="18"/>
      <c r="B43" s="28"/>
      <c r="C43" s="29"/>
      <c r="D43" s="19"/>
      <c r="E43" s="19"/>
    </row>
    <row r="44" spans="1:5" ht="15.75" thickBot="1" x14ac:dyDescent="0.3">
      <c r="A44" s="33">
        <v>9</v>
      </c>
      <c r="B44" s="99" t="s">
        <v>33</v>
      </c>
      <c r="C44" s="100"/>
      <c r="D44" s="101"/>
      <c r="E44" s="47">
        <v>16562.490000000002</v>
      </c>
    </row>
    <row r="45" spans="1:5" ht="15.75" thickBot="1" x14ac:dyDescent="0.3">
      <c r="A45" s="33">
        <v>10</v>
      </c>
      <c r="B45" s="99" t="s">
        <v>34</v>
      </c>
      <c r="C45" s="100"/>
      <c r="D45" s="101"/>
      <c r="E45" s="47">
        <v>10108</v>
      </c>
    </row>
    <row r="46" spans="1:5" ht="15.75" thickBot="1" x14ac:dyDescent="0.3">
      <c r="A46" s="48">
        <v>11</v>
      </c>
      <c r="B46" s="99" t="s">
        <v>35</v>
      </c>
      <c r="C46" s="100"/>
      <c r="D46" s="101"/>
      <c r="E46" s="47">
        <v>52177.18</v>
      </c>
    </row>
    <row r="47" spans="1:5" ht="15.75" thickBot="1" x14ac:dyDescent="0.3"/>
    <row r="48" spans="1:5" x14ac:dyDescent="0.25">
      <c r="A48" s="115">
        <v>12</v>
      </c>
      <c r="B48" s="94" t="s">
        <v>36</v>
      </c>
      <c r="C48" s="95"/>
      <c r="D48" s="96"/>
      <c r="E48" s="55">
        <f>E49+E50</f>
        <v>74547.77</v>
      </c>
    </row>
    <row r="49" spans="1:5" x14ac:dyDescent="0.25">
      <c r="A49" s="116"/>
      <c r="B49" s="121" t="s">
        <v>37</v>
      </c>
      <c r="C49" s="121"/>
      <c r="D49" s="121"/>
      <c r="E49" s="41">
        <v>61975.93</v>
      </c>
    </row>
    <row r="50" spans="1:5" ht="15.75" thickBot="1" x14ac:dyDescent="0.3">
      <c r="A50" s="117"/>
      <c r="B50" s="122" t="s">
        <v>38</v>
      </c>
      <c r="C50" s="122"/>
      <c r="D50" s="122"/>
      <c r="E50" s="46">
        <v>12571.84</v>
      </c>
    </row>
    <row r="51" spans="1:5" ht="15.75" thickBot="1" x14ac:dyDescent="0.3">
      <c r="A51" s="20">
        <v>13</v>
      </c>
      <c r="B51" s="99" t="s">
        <v>39</v>
      </c>
      <c r="C51" s="100"/>
      <c r="D51" s="101"/>
      <c r="E51" s="47">
        <v>8251.6200000000008</v>
      </c>
    </row>
    <row r="52" spans="1:5" ht="15.75" thickBot="1" x14ac:dyDescent="0.3"/>
    <row r="53" spans="1:5" ht="15.75" thickBot="1" x14ac:dyDescent="0.3">
      <c r="A53" s="124" t="s">
        <v>112</v>
      </c>
      <c r="B53" s="125"/>
      <c r="C53" s="125"/>
      <c r="D53" s="126"/>
      <c r="E53" s="72">
        <f>SUM(E15+E16+E24+E28+E30+E34+E39+E44+E45+E46+E48+E51)</f>
        <v>948010.26</v>
      </c>
    </row>
  </sheetData>
  <mergeCells count="43">
    <mergeCell ref="A53:D53"/>
    <mergeCell ref="A6:B6"/>
    <mergeCell ref="A1:E1"/>
    <mergeCell ref="A2:E2"/>
    <mergeCell ref="A3:B3"/>
    <mergeCell ref="A4:B4"/>
    <mergeCell ref="A5:B5"/>
    <mergeCell ref="B28:D28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A10:D10"/>
    <mergeCell ref="B44:D44"/>
    <mergeCell ref="A30:A33"/>
    <mergeCell ref="B30:D30"/>
    <mergeCell ref="A39:A42"/>
    <mergeCell ref="B39:D39"/>
    <mergeCell ref="A34:A37"/>
    <mergeCell ref="B34:D34"/>
    <mergeCell ref="B51:D51"/>
    <mergeCell ref="B45:D45"/>
    <mergeCell ref="B46:D46"/>
    <mergeCell ref="B23:D23"/>
    <mergeCell ref="B24:D24"/>
    <mergeCell ref="E30:E31"/>
    <mergeCell ref="B32:D32"/>
    <mergeCell ref="B33:D33"/>
    <mergeCell ref="A48:A50"/>
    <mergeCell ref="B48:D48"/>
    <mergeCell ref="B49:D49"/>
    <mergeCell ref="B50:D50"/>
    <mergeCell ref="E39:E40"/>
    <mergeCell ref="B41:D41"/>
    <mergeCell ref="B42:D42"/>
    <mergeCell ref="E34:E35"/>
    <mergeCell ref="B36:D36"/>
    <mergeCell ref="B37:D37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E53"/>
  <sheetViews>
    <sheetView topLeftCell="A37" workbookViewId="0">
      <selection activeCell="A53" sqref="A53:D53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9.75" customHeight="1" x14ac:dyDescent="0.25">
      <c r="A1" s="77" t="s">
        <v>73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392497.38</v>
      </c>
      <c r="D4" s="5"/>
      <c r="E4" s="6" t="s">
        <v>6</v>
      </c>
    </row>
    <row r="5" spans="1:5" x14ac:dyDescent="0.25">
      <c r="A5" s="75" t="s">
        <v>7</v>
      </c>
      <c r="B5" s="76"/>
      <c r="C5" s="4">
        <v>339.39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313.67</v>
      </c>
      <c r="D7" s="5"/>
      <c r="E7" s="6"/>
    </row>
    <row r="8" spans="1:5" x14ac:dyDescent="0.25">
      <c r="A8" s="84" t="s">
        <v>10</v>
      </c>
      <c r="B8" s="85"/>
      <c r="C8" s="7">
        <v>3926.9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397077.34</v>
      </c>
      <c r="D9" s="10">
        <v>230871.83</v>
      </c>
      <c r="E9" s="11"/>
    </row>
    <row r="10" spans="1:5" ht="15" customHeight="1" x14ac:dyDescent="0.25">
      <c r="A10" s="98" t="s">
        <v>12</v>
      </c>
      <c r="B10" s="98"/>
      <c r="C10" s="98"/>
      <c r="D10" s="98"/>
      <c r="E10" s="69">
        <f>79865.04+37024.44</f>
        <v>116889.48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0" customHeight="1" thickBot="1" x14ac:dyDescent="0.3">
      <c r="A16" s="20">
        <v>1</v>
      </c>
      <c r="B16" s="81" t="s">
        <v>17</v>
      </c>
      <c r="C16" s="82"/>
      <c r="D16" s="83"/>
      <c r="E16" s="30">
        <v>49404.97</v>
      </c>
    </row>
    <row r="17" spans="1:5" ht="41.25" customHeight="1" thickBot="1" x14ac:dyDescent="0.3">
      <c r="A17" s="20">
        <v>2</v>
      </c>
      <c r="B17" s="91" t="s">
        <v>18</v>
      </c>
      <c r="C17" s="92"/>
      <c r="D17" s="93"/>
      <c r="E17" s="30">
        <v>16310.82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.75" customHeight="1" thickBot="1" x14ac:dyDescent="0.3">
      <c r="A21" s="20">
        <v>3</v>
      </c>
      <c r="B21" s="81" t="s">
        <v>20</v>
      </c>
      <c r="C21" s="82"/>
      <c r="D21" s="83"/>
      <c r="E21" s="30">
        <f>E22</f>
        <v>71102.48</v>
      </c>
    </row>
    <row r="22" spans="1:5" ht="16.5" customHeight="1" thickBot="1" x14ac:dyDescent="0.3">
      <c r="A22" s="60"/>
      <c r="B22" s="130" t="s">
        <v>104</v>
      </c>
      <c r="C22" s="131"/>
      <c r="D22" s="132"/>
      <c r="E22" s="62">
        <v>71102.48</v>
      </c>
    </row>
    <row r="23" spans="1:5" ht="15.75" thickBot="1" x14ac:dyDescent="0.3">
      <c r="A23" s="31">
        <v>4</v>
      </c>
      <c r="B23" s="94" t="s">
        <v>21</v>
      </c>
      <c r="C23" s="95"/>
      <c r="D23" s="96"/>
      <c r="E23" s="32"/>
    </row>
    <row r="24" spans="1:5" ht="15.75" thickBot="1" x14ac:dyDescent="0.3">
      <c r="A24" s="33"/>
      <c r="B24" s="97" t="s">
        <v>22</v>
      </c>
      <c r="C24" s="97"/>
      <c r="D24" s="97"/>
      <c r="E24" s="47">
        <v>71102.48</v>
      </c>
    </row>
    <row r="25" spans="1:5" x14ac:dyDescent="0.25">
      <c r="A25" s="18"/>
      <c r="B25" s="28"/>
      <c r="C25" s="29"/>
      <c r="D25" s="19"/>
      <c r="E25" s="19"/>
    </row>
    <row r="26" spans="1:5" x14ac:dyDescent="0.25">
      <c r="A26" s="18"/>
      <c r="B26" s="34" t="s">
        <v>23</v>
      </c>
      <c r="C26" s="34"/>
      <c r="D26" s="34"/>
      <c r="E26" s="19"/>
    </row>
    <row r="27" spans="1:5" ht="15.75" thickBot="1" x14ac:dyDescent="0.3">
      <c r="A27" s="18"/>
      <c r="B27" s="28"/>
      <c r="C27" s="29"/>
      <c r="D27" s="19"/>
      <c r="E27" s="19"/>
    </row>
    <row r="28" spans="1:5" ht="42" customHeight="1" thickBot="1" x14ac:dyDescent="0.3">
      <c r="A28" s="20">
        <v>5</v>
      </c>
      <c r="B28" s="81" t="s">
        <v>24</v>
      </c>
      <c r="C28" s="82"/>
      <c r="D28" s="83"/>
      <c r="E28" s="35">
        <v>77216.36</v>
      </c>
    </row>
    <row r="29" spans="1:5" ht="15.75" thickBot="1" x14ac:dyDescent="0.3">
      <c r="A29" s="36"/>
      <c r="B29" s="37"/>
      <c r="C29" s="37"/>
      <c r="D29" s="37"/>
      <c r="E29" s="38"/>
    </row>
    <row r="30" spans="1:5" x14ac:dyDescent="0.25">
      <c r="A30" s="102">
        <v>6</v>
      </c>
      <c r="B30" s="106" t="s">
        <v>25</v>
      </c>
      <c r="C30" s="107"/>
      <c r="D30" s="108"/>
      <c r="E30" s="109">
        <f>E32+E33</f>
        <v>22953.7</v>
      </c>
    </row>
    <row r="31" spans="1:5" x14ac:dyDescent="0.25">
      <c r="A31" s="103"/>
      <c r="B31" s="39" t="s">
        <v>26</v>
      </c>
      <c r="C31" s="37"/>
      <c r="D31" s="40"/>
      <c r="E31" s="110"/>
    </row>
    <row r="32" spans="1:5" x14ac:dyDescent="0.25">
      <c r="A32" s="104"/>
      <c r="B32" s="111" t="s">
        <v>27</v>
      </c>
      <c r="C32" s="111"/>
      <c r="D32" s="111"/>
      <c r="E32" s="41">
        <v>7833.7</v>
      </c>
    </row>
    <row r="33" spans="1:5" ht="27" customHeight="1" thickBot="1" x14ac:dyDescent="0.3">
      <c r="A33" s="105"/>
      <c r="B33" s="112" t="s">
        <v>28</v>
      </c>
      <c r="C33" s="113"/>
      <c r="D33" s="114"/>
      <c r="E33" s="42">
        <v>15120</v>
      </c>
    </row>
    <row r="34" spans="1:5" x14ac:dyDescent="0.25">
      <c r="A34" s="115">
        <v>7</v>
      </c>
      <c r="B34" s="118" t="s">
        <v>29</v>
      </c>
      <c r="C34" s="119"/>
      <c r="D34" s="120"/>
      <c r="E34" s="109">
        <v>0</v>
      </c>
    </row>
    <row r="35" spans="1:5" x14ac:dyDescent="0.25">
      <c r="A35" s="116"/>
      <c r="B35" s="43" t="s">
        <v>26</v>
      </c>
      <c r="C35" s="44"/>
      <c r="D35" s="45"/>
      <c r="E35" s="110"/>
    </row>
    <row r="36" spans="1:5" x14ac:dyDescent="0.25">
      <c r="A36" s="116"/>
      <c r="B36" s="121" t="s">
        <v>30</v>
      </c>
      <c r="C36" s="121"/>
      <c r="D36" s="121"/>
      <c r="E36" s="41">
        <v>0</v>
      </c>
    </row>
    <row r="37" spans="1:5" ht="15.75" thickBot="1" x14ac:dyDescent="0.3">
      <c r="A37" s="117"/>
      <c r="B37" s="122" t="s">
        <v>31</v>
      </c>
      <c r="C37" s="122"/>
      <c r="D37" s="122"/>
      <c r="E37" s="46">
        <v>0</v>
      </c>
    </row>
    <row r="38" spans="1:5" ht="15.75" thickBot="1" x14ac:dyDescent="0.3">
      <c r="A38" s="18"/>
      <c r="B38" s="28"/>
      <c r="C38" s="29"/>
      <c r="D38" s="19"/>
      <c r="E38" s="19"/>
    </row>
    <row r="39" spans="1:5" x14ac:dyDescent="0.25">
      <c r="A39" s="115">
        <v>8</v>
      </c>
      <c r="B39" s="106" t="s">
        <v>32</v>
      </c>
      <c r="C39" s="107"/>
      <c r="D39" s="108"/>
      <c r="E39" s="109">
        <f>E41+E42</f>
        <v>2009</v>
      </c>
    </row>
    <row r="40" spans="1:5" x14ac:dyDescent="0.25">
      <c r="A40" s="116"/>
      <c r="B40" s="39" t="s">
        <v>26</v>
      </c>
      <c r="C40" s="37"/>
      <c r="D40" s="40"/>
      <c r="E40" s="110"/>
    </row>
    <row r="41" spans="1:5" x14ac:dyDescent="0.25">
      <c r="A41" s="116"/>
      <c r="B41" s="111" t="s">
        <v>78</v>
      </c>
      <c r="C41" s="111"/>
      <c r="D41" s="111"/>
      <c r="E41" s="41">
        <v>2009</v>
      </c>
    </row>
    <row r="42" spans="1:5" ht="15.75" thickBot="1" x14ac:dyDescent="0.3">
      <c r="A42" s="117"/>
      <c r="B42" s="123" t="s">
        <v>79</v>
      </c>
      <c r="C42" s="123"/>
      <c r="D42" s="123"/>
      <c r="E42" s="46">
        <v>0</v>
      </c>
    </row>
    <row r="43" spans="1:5" ht="15.75" thickBot="1" x14ac:dyDescent="0.3">
      <c r="A43" s="18"/>
      <c r="B43" s="28"/>
      <c r="C43" s="29"/>
      <c r="D43" s="19"/>
      <c r="E43" s="19"/>
    </row>
    <row r="44" spans="1:5" ht="15.75" thickBot="1" x14ac:dyDescent="0.3">
      <c r="A44" s="33">
        <v>9</v>
      </c>
      <c r="B44" s="99" t="s">
        <v>33</v>
      </c>
      <c r="C44" s="100"/>
      <c r="D44" s="101"/>
      <c r="E44" s="47">
        <v>10154.76</v>
      </c>
    </row>
    <row r="45" spans="1:5" ht="15.75" thickBot="1" x14ac:dyDescent="0.3">
      <c r="A45" s="33">
        <v>10</v>
      </c>
      <c r="B45" s="99" t="s">
        <v>34</v>
      </c>
      <c r="C45" s="100"/>
      <c r="D45" s="101"/>
      <c r="E45" s="47">
        <v>4851.84</v>
      </c>
    </row>
    <row r="46" spans="1:5" ht="15.75" thickBot="1" x14ac:dyDescent="0.3">
      <c r="A46" s="48">
        <v>11</v>
      </c>
      <c r="B46" s="99" t="s">
        <v>35</v>
      </c>
      <c r="C46" s="100"/>
      <c r="D46" s="101"/>
      <c r="E46" s="47">
        <v>31990.77</v>
      </c>
    </row>
    <row r="47" spans="1:5" ht="15.75" thickBot="1" x14ac:dyDescent="0.3"/>
    <row r="48" spans="1:5" x14ac:dyDescent="0.25">
      <c r="A48" s="115">
        <v>12</v>
      </c>
      <c r="B48" s="94" t="s">
        <v>36</v>
      </c>
      <c r="C48" s="95"/>
      <c r="D48" s="96"/>
      <c r="E48" s="55">
        <f>E49+E50</f>
        <v>665.89</v>
      </c>
    </row>
    <row r="49" spans="1:5" x14ac:dyDescent="0.25">
      <c r="A49" s="116"/>
      <c r="B49" s="121" t="s">
        <v>37</v>
      </c>
      <c r="C49" s="121"/>
      <c r="D49" s="121"/>
      <c r="E49" s="41">
        <v>360.68</v>
      </c>
    </row>
    <row r="50" spans="1:5" ht="15.75" thickBot="1" x14ac:dyDescent="0.3">
      <c r="A50" s="117"/>
      <c r="B50" s="122" t="s">
        <v>38</v>
      </c>
      <c r="C50" s="122"/>
      <c r="D50" s="122"/>
      <c r="E50" s="46">
        <v>305.20999999999998</v>
      </c>
    </row>
    <row r="51" spans="1:5" ht="15.75" thickBot="1" x14ac:dyDescent="0.3">
      <c r="A51" s="20">
        <v>13</v>
      </c>
      <c r="B51" s="99" t="s">
        <v>39</v>
      </c>
      <c r="C51" s="100"/>
      <c r="D51" s="101"/>
      <c r="E51" s="47">
        <v>3719.04</v>
      </c>
    </row>
    <row r="52" spans="1:5" ht="15.75" thickBot="1" x14ac:dyDescent="0.3"/>
    <row r="53" spans="1:5" ht="15.75" thickBot="1" x14ac:dyDescent="0.3">
      <c r="A53" s="124" t="s">
        <v>112</v>
      </c>
      <c r="B53" s="125"/>
      <c r="C53" s="125"/>
      <c r="D53" s="126"/>
      <c r="E53" s="72">
        <f>SUM(E15+E16+E24+E28+E30+E34+E39+E44+E45+E46+E48+E51)</f>
        <v>274068.81</v>
      </c>
    </row>
  </sheetData>
  <mergeCells count="43">
    <mergeCell ref="A53:D53"/>
    <mergeCell ref="A6:B6"/>
    <mergeCell ref="A1:E1"/>
    <mergeCell ref="A2:E2"/>
    <mergeCell ref="A3:B3"/>
    <mergeCell ref="A4:B4"/>
    <mergeCell ref="A5:B5"/>
    <mergeCell ref="B28:D28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A10:D10"/>
    <mergeCell ref="B44:D44"/>
    <mergeCell ref="A30:A33"/>
    <mergeCell ref="B30:D30"/>
    <mergeCell ref="A39:A42"/>
    <mergeCell ref="B39:D39"/>
    <mergeCell ref="A34:A37"/>
    <mergeCell ref="B34:D34"/>
    <mergeCell ref="B51:D51"/>
    <mergeCell ref="B45:D45"/>
    <mergeCell ref="B46:D46"/>
    <mergeCell ref="B23:D23"/>
    <mergeCell ref="B24:D24"/>
    <mergeCell ref="E30:E31"/>
    <mergeCell ref="B32:D32"/>
    <mergeCell ref="B33:D33"/>
    <mergeCell ref="A48:A50"/>
    <mergeCell ref="B48:D48"/>
    <mergeCell ref="B49:D49"/>
    <mergeCell ref="B50:D50"/>
    <mergeCell ref="E39:E40"/>
    <mergeCell ref="B41:D41"/>
    <mergeCell ref="B42:D42"/>
    <mergeCell ref="E34:E35"/>
    <mergeCell ref="B36:D36"/>
    <mergeCell ref="B37:D3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E52"/>
  <sheetViews>
    <sheetView topLeftCell="A28" workbookViewId="0">
      <selection activeCell="I44" sqref="I44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6" customHeight="1" x14ac:dyDescent="0.25">
      <c r="A1" s="77" t="s">
        <v>109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477018.17</v>
      </c>
      <c r="D4" s="5"/>
      <c r="E4" s="6" t="s">
        <v>6</v>
      </c>
    </row>
    <row r="5" spans="1:5" x14ac:dyDescent="0.25">
      <c r="A5" s="75" t="s">
        <v>7</v>
      </c>
      <c r="B5" s="76"/>
      <c r="C5" s="4">
        <v>525.02</v>
      </c>
      <c r="D5" s="5"/>
      <c r="E5" s="6"/>
    </row>
    <row r="6" spans="1:5" x14ac:dyDescent="0.25">
      <c r="A6" s="75" t="s">
        <v>8</v>
      </c>
      <c r="B6" s="76"/>
      <c r="C6" s="4">
        <v>0</v>
      </c>
      <c r="D6" s="5"/>
      <c r="E6" s="6"/>
    </row>
    <row r="7" spans="1:5" x14ac:dyDescent="0.25">
      <c r="A7" s="75" t="s">
        <v>9</v>
      </c>
      <c r="B7" s="76"/>
      <c r="C7" s="4">
        <v>389.77</v>
      </c>
      <c r="D7" s="5"/>
      <c r="E7" s="6"/>
    </row>
    <row r="8" spans="1:5" x14ac:dyDescent="0.25">
      <c r="A8" s="84" t="s">
        <v>10</v>
      </c>
      <c r="B8" s="85"/>
      <c r="C8" s="7">
        <v>4984.7299999999996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482917.69</v>
      </c>
      <c r="D9" s="10">
        <v>343170.07</v>
      </c>
      <c r="E9" s="74">
        <f>D9*100/C9</f>
        <v>71.061813867286574</v>
      </c>
    </row>
    <row r="10" spans="1:5" ht="15" customHeight="1" x14ac:dyDescent="0.25">
      <c r="A10" s="98" t="s">
        <v>12</v>
      </c>
      <c r="B10" s="98"/>
      <c r="C10" s="98"/>
      <c r="D10" s="98"/>
      <c r="E10" s="69">
        <f>76127.25+7184.71</f>
        <v>83311.960000000006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3" customHeight="1" thickBot="1" x14ac:dyDescent="0.3">
      <c r="A16" s="20">
        <v>1</v>
      </c>
      <c r="B16" s="81" t="s">
        <v>17</v>
      </c>
      <c r="C16" s="82"/>
      <c r="D16" s="83"/>
      <c r="E16" s="30">
        <v>47785.7</v>
      </c>
    </row>
    <row r="17" spans="1:5" ht="39" customHeight="1" thickBot="1" x14ac:dyDescent="0.3">
      <c r="A17" s="20">
        <v>2</v>
      </c>
      <c r="B17" s="91" t="s">
        <v>18</v>
      </c>
      <c r="C17" s="92"/>
      <c r="D17" s="93"/>
      <c r="E17" s="30">
        <v>21279.47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15.75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94090.68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40.5" customHeight="1" thickBot="1" x14ac:dyDescent="0.3">
      <c r="A27" s="20">
        <v>5</v>
      </c>
      <c r="B27" s="81" t="s">
        <v>24</v>
      </c>
      <c r="C27" s="82"/>
      <c r="D27" s="83"/>
      <c r="E27" s="35">
        <v>95562.89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27084.16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8184.16</v>
      </c>
    </row>
    <row r="32" spans="1:5" ht="15.75" thickBot="1" x14ac:dyDescent="0.3">
      <c r="A32" s="105"/>
      <c r="B32" s="112" t="s">
        <v>28</v>
      </c>
      <c r="C32" s="113"/>
      <c r="D32" s="114"/>
      <c r="E32" s="42">
        <v>18900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v>0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0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2009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2009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12567.52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6064.8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39591.74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866.73</v>
      </c>
    </row>
    <row r="48" spans="1:5" x14ac:dyDescent="0.25">
      <c r="A48" s="116"/>
      <c r="B48" s="121" t="s">
        <v>37</v>
      </c>
      <c r="C48" s="121"/>
      <c r="D48" s="121"/>
      <c r="E48" s="41">
        <v>469.49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397.24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4842.5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282680.01999999996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52"/>
  <sheetViews>
    <sheetView topLeftCell="A28" workbookViewId="0">
      <selection activeCell="A52" sqref="A52:D52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0.5" customHeight="1" x14ac:dyDescent="0.25">
      <c r="A1" s="77" t="s">
        <v>74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524190.04</v>
      </c>
      <c r="D4" s="5"/>
      <c r="E4" s="6" t="s">
        <v>6</v>
      </c>
    </row>
    <row r="5" spans="1:5" x14ac:dyDescent="0.25">
      <c r="A5" s="75" t="s">
        <v>7</v>
      </c>
      <c r="B5" s="76"/>
      <c r="C5" s="4">
        <v>972.46</v>
      </c>
      <c r="D5" s="5"/>
      <c r="E5" s="6"/>
    </row>
    <row r="6" spans="1:5" x14ac:dyDescent="0.25">
      <c r="A6" s="75" t="s">
        <v>8</v>
      </c>
      <c r="B6" s="76"/>
      <c r="C6" s="4">
        <v>4994.78</v>
      </c>
      <c r="D6" s="5"/>
      <c r="E6" s="6"/>
    </row>
    <row r="7" spans="1:5" x14ac:dyDescent="0.25">
      <c r="A7" s="75" t="s">
        <v>9</v>
      </c>
      <c r="B7" s="76"/>
      <c r="C7" s="4">
        <v>1594.23</v>
      </c>
      <c r="D7" s="5"/>
      <c r="E7" s="6"/>
    </row>
    <row r="8" spans="1:5" x14ac:dyDescent="0.25">
      <c r="A8" s="84" t="s">
        <v>10</v>
      </c>
      <c r="B8" s="85"/>
      <c r="C8" s="7">
        <v>7396.2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539147.71</v>
      </c>
      <c r="D9" s="10">
        <v>346500.41</v>
      </c>
      <c r="E9" s="74">
        <f>D9*100/C9</f>
        <v>64.268178010067047</v>
      </c>
    </row>
    <row r="10" spans="1:5" ht="15" customHeight="1" x14ac:dyDescent="0.25">
      <c r="A10" s="98" t="s">
        <v>12</v>
      </c>
      <c r="B10" s="98"/>
      <c r="C10" s="98"/>
      <c r="D10" s="98"/>
      <c r="E10" s="69">
        <f>99476.63+33919.99</f>
        <v>133396.62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0" customHeight="1" thickBot="1" x14ac:dyDescent="0.3">
      <c r="A16" s="20">
        <v>1</v>
      </c>
      <c r="B16" s="81" t="s">
        <v>17</v>
      </c>
      <c r="C16" s="82"/>
      <c r="D16" s="83"/>
      <c r="E16" s="30">
        <v>83375.199999999997</v>
      </c>
    </row>
    <row r="17" spans="1:5" ht="41.25" customHeight="1" thickBot="1" x14ac:dyDescent="0.3">
      <c r="A17" s="20">
        <v>2</v>
      </c>
      <c r="B17" s="91" t="s">
        <v>18</v>
      </c>
      <c r="C17" s="92"/>
      <c r="D17" s="93"/>
      <c r="E17" s="30">
        <v>32012.17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8.2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103093.28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39" customHeight="1" thickBot="1" x14ac:dyDescent="0.3">
      <c r="A27" s="20">
        <v>5</v>
      </c>
      <c r="B27" s="81" t="s">
        <v>24</v>
      </c>
      <c r="C27" s="82"/>
      <c r="D27" s="83"/>
      <c r="E27" s="35">
        <v>104706.34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14023.8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7723.8</v>
      </c>
    </row>
    <row r="32" spans="1:5" ht="28.5" customHeight="1" thickBot="1" x14ac:dyDescent="0.3">
      <c r="A32" s="105"/>
      <c r="B32" s="112" t="s">
        <v>28</v>
      </c>
      <c r="C32" s="113"/>
      <c r="D32" s="114"/>
      <c r="E32" s="42">
        <v>6300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v>0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0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0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2019.5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2019.5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13769.98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6570.2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43379.87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2477.9699999999998</v>
      </c>
    </row>
    <row r="48" spans="1:5" x14ac:dyDescent="0.25">
      <c r="A48" s="116"/>
      <c r="B48" s="121" t="s">
        <v>37</v>
      </c>
      <c r="C48" s="121"/>
      <c r="D48" s="121"/>
      <c r="E48" s="41">
        <v>920.42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1557.55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7321.86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297362.8</v>
      </c>
    </row>
  </sheetData>
  <mergeCells count="42">
    <mergeCell ref="A52:D52"/>
    <mergeCell ref="A6:B6"/>
    <mergeCell ref="A1:E1"/>
    <mergeCell ref="A2:E2"/>
    <mergeCell ref="A3:B3"/>
    <mergeCell ref="A4:B4"/>
    <mergeCell ref="A5:B5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A10:D10"/>
    <mergeCell ref="B43:D43"/>
    <mergeCell ref="A29:A32"/>
    <mergeCell ref="B29:D29"/>
    <mergeCell ref="A38:A41"/>
    <mergeCell ref="B38:D38"/>
    <mergeCell ref="A33:A36"/>
    <mergeCell ref="B33:D33"/>
    <mergeCell ref="B50:D50"/>
    <mergeCell ref="B44:D44"/>
    <mergeCell ref="B45:D45"/>
    <mergeCell ref="B22:D22"/>
    <mergeCell ref="B23:D23"/>
    <mergeCell ref="E29:E30"/>
    <mergeCell ref="B31:D31"/>
    <mergeCell ref="B32:D32"/>
    <mergeCell ref="A47:A49"/>
    <mergeCell ref="B47:D47"/>
    <mergeCell ref="B48:D48"/>
    <mergeCell ref="B49:D49"/>
    <mergeCell ref="E38:E39"/>
    <mergeCell ref="B40:D40"/>
    <mergeCell ref="B41:D41"/>
    <mergeCell ref="E33:E34"/>
    <mergeCell ref="B35:D35"/>
    <mergeCell ref="B36:D3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E54"/>
  <sheetViews>
    <sheetView topLeftCell="A34" workbookViewId="0">
      <selection activeCell="A54" sqref="A54:D54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9" customHeight="1" x14ac:dyDescent="0.25">
      <c r="A1" s="77" t="s">
        <v>75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521030.49</v>
      </c>
      <c r="D4" s="5"/>
      <c r="E4" s="6" t="s">
        <v>6</v>
      </c>
    </row>
    <row r="5" spans="1:5" x14ac:dyDescent="0.25">
      <c r="A5" s="75" t="s">
        <v>7</v>
      </c>
      <c r="B5" s="76"/>
      <c r="C5" s="4">
        <v>975.55</v>
      </c>
      <c r="D5" s="5"/>
      <c r="E5" s="6"/>
    </row>
    <row r="6" spans="1:5" x14ac:dyDescent="0.25">
      <c r="A6" s="75" t="s">
        <v>8</v>
      </c>
      <c r="B6" s="76"/>
      <c r="C6" s="4">
        <v>5116.12</v>
      </c>
      <c r="D6" s="5"/>
      <c r="E6" s="6"/>
    </row>
    <row r="7" spans="1:5" x14ac:dyDescent="0.25">
      <c r="A7" s="75" t="s">
        <v>9</v>
      </c>
      <c r="B7" s="76"/>
      <c r="C7" s="4">
        <v>1598.04</v>
      </c>
      <c r="D7" s="5"/>
      <c r="E7" s="6"/>
    </row>
    <row r="8" spans="1:5" x14ac:dyDescent="0.25">
      <c r="A8" s="84" t="s">
        <v>10</v>
      </c>
      <c r="B8" s="85"/>
      <c r="C8" s="7">
        <v>7523.61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536243.81000000006</v>
      </c>
      <c r="D9" s="10">
        <v>371640.62</v>
      </c>
      <c r="E9" s="74">
        <f>D9*100/C9</f>
        <v>69.304412110603195</v>
      </c>
    </row>
    <row r="10" spans="1:5" ht="15" customHeight="1" x14ac:dyDescent="0.25">
      <c r="A10" s="98" t="s">
        <v>12</v>
      </c>
      <c r="B10" s="98"/>
      <c r="C10" s="98"/>
      <c r="D10" s="98"/>
      <c r="E10" s="69">
        <f>95891.16+19898.03</f>
        <v>115789.19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0" customHeight="1" thickBot="1" x14ac:dyDescent="0.3">
      <c r="A16" s="20">
        <v>1</v>
      </c>
      <c r="B16" s="81" t="s">
        <v>17</v>
      </c>
      <c r="C16" s="82"/>
      <c r="D16" s="83"/>
      <c r="E16" s="35">
        <v>71936.95</v>
      </c>
    </row>
    <row r="17" spans="1:5" ht="42" customHeight="1" thickBot="1" x14ac:dyDescent="0.3">
      <c r="A17" s="20">
        <v>2</v>
      </c>
      <c r="B17" s="91" t="s">
        <v>18</v>
      </c>
      <c r="C17" s="92"/>
      <c r="D17" s="93"/>
      <c r="E17" s="30">
        <v>31960.52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" customHeight="1" thickBot="1" x14ac:dyDescent="0.3">
      <c r="A21" s="20">
        <v>3</v>
      </c>
      <c r="B21" s="81" t="s">
        <v>110</v>
      </c>
      <c r="C21" s="82"/>
      <c r="D21" s="83"/>
      <c r="E21" s="30">
        <f>E22+E23</f>
        <v>98549.51999999999</v>
      </c>
    </row>
    <row r="22" spans="1:5" ht="15.75" customHeight="1" x14ac:dyDescent="0.25">
      <c r="A22" s="59"/>
      <c r="B22" s="127" t="s">
        <v>86</v>
      </c>
      <c r="C22" s="128"/>
      <c r="D22" s="129"/>
      <c r="E22" s="64">
        <v>26790.959999999999</v>
      </c>
    </row>
    <row r="23" spans="1:5" ht="15.75" customHeight="1" thickBot="1" x14ac:dyDescent="0.3">
      <c r="A23" s="61"/>
      <c r="B23" s="112" t="s">
        <v>85</v>
      </c>
      <c r="C23" s="113"/>
      <c r="D23" s="114"/>
      <c r="E23" s="63">
        <v>71758.559999999998</v>
      </c>
    </row>
    <row r="24" spans="1:5" ht="15.75" thickBot="1" x14ac:dyDescent="0.3">
      <c r="A24" s="31">
        <v>4</v>
      </c>
      <c r="B24" s="94" t="s">
        <v>21</v>
      </c>
      <c r="C24" s="95"/>
      <c r="D24" s="96"/>
      <c r="E24" s="32"/>
    </row>
    <row r="25" spans="1:5" ht="15.75" thickBot="1" x14ac:dyDescent="0.3">
      <c r="A25" s="33"/>
      <c r="B25" s="97" t="s">
        <v>22</v>
      </c>
      <c r="C25" s="97"/>
      <c r="D25" s="97"/>
      <c r="E25" s="47">
        <v>98549.52</v>
      </c>
    </row>
    <row r="26" spans="1:5" x14ac:dyDescent="0.25">
      <c r="A26" s="18"/>
      <c r="B26" s="28"/>
      <c r="C26" s="29"/>
      <c r="D26" s="19"/>
      <c r="E26" s="19"/>
    </row>
    <row r="27" spans="1:5" x14ac:dyDescent="0.25">
      <c r="A27" s="18"/>
      <c r="B27" s="34" t="s">
        <v>23</v>
      </c>
      <c r="C27" s="34"/>
      <c r="D27" s="34"/>
      <c r="E27" s="19"/>
    </row>
    <row r="28" spans="1:5" ht="15.75" thickBot="1" x14ac:dyDescent="0.3">
      <c r="A28" s="18"/>
      <c r="B28" s="28"/>
      <c r="C28" s="29"/>
      <c r="D28" s="19"/>
      <c r="E28" s="19"/>
    </row>
    <row r="29" spans="1:5" ht="41.25" customHeight="1" thickBot="1" x14ac:dyDescent="0.3">
      <c r="A29" s="20">
        <v>5</v>
      </c>
      <c r="B29" s="81" t="s">
        <v>24</v>
      </c>
      <c r="C29" s="82"/>
      <c r="D29" s="83"/>
      <c r="E29" s="35">
        <v>102280.76</v>
      </c>
    </row>
    <row r="30" spans="1:5" ht="15.75" thickBot="1" x14ac:dyDescent="0.3">
      <c r="A30" s="36"/>
      <c r="B30" s="37"/>
      <c r="C30" s="37"/>
      <c r="D30" s="37"/>
      <c r="E30" s="38"/>
    </row>
    <row r="31" spans="1:5" x14ac:dyDescent="0.25">
      <c r="A31" s="102">
        <v>6</v>
      </c>
      <c r="B31" s="106" t="s">
        <v>25</v>
      </c>
      <c r="C31" s="107"/>
      <c r="D31" s="108"/>
      <c r="E31" s="109">
        <f>E33+E34</f>
        <v>14348.939999999999</v>
      </c>
    </row>
    <row r="32" spans="1:5" x14ac:dyDescent="0.25">
      <c r="A32" s="103"/>
      <c r="B32" s="39" t="s">
        <v>26</v>
      </c>
      <c r="C32" s="37"/>
      <c r="D32" s="40"/>
      <c r="E32" s="110"/>
    </row>
    <row r="33" spans="1:5" x14ac:dyDescent="0.25">
      <c r="A33" s="104"/>
      <c r="B33" s="111" t="s">
        <v>27</v>
      </c>
      <c r="C33" s="111"/>
      <c r="D33" s="111"/>
      <c r="E33" s="41">
        <v>7338.94</v>
      </c>
    </row>
    <row r="34" spans="1:5" ht="27" customHeight="1" thickBot="1" x14ac:dyDescent="0.3">
      <c r="A34" s="105"/>
      <c r="B34" s="112" t="s">
        <v>28</v>
      </c>
      <c r="C34" s="113"/>
      <c r="D34" s="114"/>
      <c r="E34" s="42">
        <v>7010</v>
      </c>
    </row>
    <row r="35" spans="1:5" x14ac:dyDescent="0.25">
      <c r="A35" s="115">
        <v>7</v>
      </c>
      <c r="B35" s="118" t="s">
        <v>29</v>
      </c>
      <c r="C35" s="119"/>
      <c r="D35" s="120"/>
      <c r="E35" s="109">
        <v>0</v>
      </c>
    </row>
    <row r="36" spans="1:5" x14ac:dyDescent="0.25">
      <c r="A36" s="116"/>
      <c r="B36" s="43" t="s">
        <v>26</v>
      </c>
      <c r="C36" s="44"/>
      <c r="D36" s="45"/>
      <c r="E36" s="110"/>
    </row>
    <row r="37" spans="1:5" x14ac:dyDescent="0.25">
      <c r="A37" s="116"/>
      <c r="B37" s="121" t="s">
        <v>30</v>
      </c>
      <c r="C37" s="121"/>
      <c r="D37" s="121"/>
      <c r="E37" s="41">
        <v>0</v>
      </c>
    </row>
    <row r="38" spans="1:5" ht="15.75" thickBot="1" x14ac:dyDescent="0.3">
      <c r="A38" s="117"/>
      <c r="B38" s="122" t="s">
        <v>31</v>
      </c>
      <c r="C38" s="122"/>
      <c r="D38" s="122"/>
      <c r="E38" s="46">
        <v>0</v>
      </c>
    </row>
    <row r="39" spans="1:5" ht="15.75" thickBot="1" x14ac:dyDescent="0.3">
      <c r="A39" s="18"/>
      <c r="B39" s="28"/>
      <c r="C39" s="29"/>
      <c r="D39" s="19"/>
      <c r="E39" s="19"/>
    </row>
    <row r="40" spans="1:5" x14ac:dyDescent="0.25">
      <c r="A40" s="115">
        <v>8</v>
      </c>
      <c r="B40" s="106" t="s">
        <v>32</v>
      </c>
      <c r="C40" s="107"/>
      <c r="D40" s="108"/>
      <c r="E40" s="109">
        <f>E42+E43</f>
        <v>2159.5</v>
      </c>
    </row>
    <row r="41" spans="1:5" x14ac:dyDescent="0.25">
      <c r="A41" s="116"/>
      <c r="B41" s="39" t="s">
        <v>26</v>
      </c>
      <c r="C41" s="37"/>
      <c r="D41" s="40"/>
      <c r="E41" s="110"/>
    </row>
    <row r="42" spans="1:5" x14ac:dyDescent="0.25">
      <c r="A42" s="116"/>
      <c r="B42" s="111" t="s">
        <v>78</v>
      </c>
      <c r="C42" s="111"/>
      <c r="D42" s="111"/>
      <c r="E42" s="41">
        <v>2159.5</v>
      </c>
    </row>
    <row r="43" spans="1:5" ht="15.75" thickBot="1" x14ac:dyDescent="0.3">
      <c r="A43" s="117"/>
      <c r="B43" s="123" t="s">
        <v>79</v>
      </c>
      <c r="C43" s="123"/>
      <c r="D43" s="123"/>
      <c r="E43" s="46">
        <v>0</v>
      </c>
    </row>
    <row r="44" spans="1:5" ht="15.75" thickBot="1" x14ac:dyDescent="0.3">
      <c r="A44" s="18"/>
      <c r="B44" s="28"/>
      <c r="C44" s="29"/>
      <c r="D44" s="19"/>
      <c r="E44" s="19"/>
    </row>
    <row r="45" spans="1:5" ht="15.75" thickBot="1" x14ac:dyDescent="0.3">
      <c r="A45" s="33">
        <v>9</v>
      </c>
      <c r="B45" s="99" t="s">
        <v>33</v>
      </c>
      <c r="C45" s="100"/>
      <c r="D45" s="101"/>
      <c r="E45" s="47">
        <v>13452.95</v>
      </c>
    </row>
    <row r="46" spans="1:5" ht="15.75" thickBot="1" x14ac:dyDescent="0.3">
      <c r="A46" s="33">
        <v>10</v>
      </c>
      <c r="B46" s="99" t="s">
        <v>34</v>
      </c>
      <c r="C46" s="100"/>
      <c r="D46" s="101"/>
      <c r="E46" s="47">
        <v>6266.96</v>
      </c>
    </row>
    <row r="47" spans="1:5" ht="15.75" thickBot="1" x14ac:dyDescent="0.3">
      <c r="A47" s="48">
        <v>11</v>
      </c>
      <c r="B47" s="99" t="s">
        <v>35</v>
      </c>
      <c r="C47" s="100"/>
      <c r="D47" s="101"/>
      <c r="E47" s="47">
        <v>42374.95</v>
      </c>
    </row>
    <row r="48" spans="1:5" ht="15.75" thickBot="1" x14ac:dyDescent="0.3"/>
    <row r="49" spans="1:5" x14ac:dyDescent="0.25">
      <c r="A49" s="115">
        <v>12</v>
      </c>
      <c r="B49" s="94" t="s">
        <v>36</v>
      </c>
      <c r="C49" s="95"/>
      <c r="D49" s="96"/>
      <c r="E49" s="55">
        <f>E50+E51</f>
        <v>2473.94</v>
      </c>
    </row>
    <row r="50" spans="1:5" x14ac:dyDescent="0.25">
      <c r="A50" s="116"/>
      <c r="B50" s="121" t="s">
        <v>37</v>
      </c>
      <c r="C50" s="121"/>
      <c r="D50" s="121"/>
      <c r="E50" s="41">
        <v>918.9</v>
      </c>
    </row>
    <row r="51" spans="1:5" ht="15.75" thickBot="1" x14ac:dyDescent="0.3">
      <c r="A51" s="117"/>
      <c r="B51" s="122" t="s">
        <v>38</v>
      </c>
      <c r="C51" s="122"/>
      <c r="D51" s="122"/>
      <c r="E51" s="46">
        <v>1555.04</v>
      </c>
    </row>
    <row r="52" spans="1:5" ht="15.75" thickBot="1" x14ac:dyDescent="0.3">
      <c r="A52" s="20">
        <v>13</v>
      </c>
      <c r="B52" s="99" t="s">
        <v>39</v>
      </c>
      <c r="C52" s="100"/>
      <c r="D52" s="101"/>
      <c r="E52" s="47">
        <v>7321.86</v>
      </c>
    </row>
    <row r="53" spans="1:5" ht="15.75" thickBot="1" x14ac:dyDescent="0.3"/>
    <row r="54" spans="1:5" ht="15.75" thickBot="1" x14ac:dyDescent="0.3">
      <c r="A54" s="124" t="s">
        <v>112</v>
      </c>
      <c r="B54" s="125"/>
      <c r="C54" s="125"/>
      <c r="D54" s="126"/>
      <c r="E54" s="72">
        <f>SUM(E16+E17+E25+E29+E31+E35+E40+E45+E46+E47+E49+E52)</f>
        <v>393126.85000000003</v>
      </c>
    </row>
  </sheetData>
  <mergeCells count="44">
    <mergeCell ref="A54:D54"/>
    <mergeCell ref="A6:B6"/>
    <mergeCell ref="A1:E1"/>
    <mergeCell ref="A2:E2"/>
    <mergeCell ref="A3:B3"/>
    <mergeCell ref="A4:B4"/>
    <mergeCell ref="A5:B5"/>
    <mergeCell ref="B29:D29"/>
    <mergeCell ref="A7:B7"/>
    <mergeCell ref="A8:B8"/>
    <mergeCell ref="A9:B9"/>
    <mergeCell ref="B13:D13"/>
    <mergeCell ref="B14:D15"/>
    <mergeCell ref="B16:D16"/>
    <mergeCell ref="B17:D17"/>
    <mergeCell ref="B21:D21"/>
    <mergeCell ref="B24:D24"/>
    <mergeCell ref="B25:D25"/>
    <mergeCell ref="B22:D22"/>
    <mergeCell ref="B23:D23"/>
    <mergeCell ref="A10:D10"/>
    <mergeCell ref="B45:D45"/>
    <mergeCell ref="A31:A34"/>
    <mergeCell ref="B31:D31"/>
    <mergeCell ref="E31:E32"/>
    <mergeCell ref="B33:D33"/>
    <mergeCell ref="B34:D34"/>
    <mergeCell ref="A35:A38"/>
    <mergeCell ref="B35:D35"/>
    <mergeCell ref="E35:E36"/>
    <mergeCell ref="B37:D37"/>
    <mergeCell ref="B38:D38"/>
    <mergeCell ref="A40:A43"/>
    <mergeCell ref="B40:D40"/>
    <mergeCell ref="E40:E41"/>
    <mergeCell ref="B42:D42"/>
    <mergeCell ref="B43:D43"/>
    <mergeCell ref="B52:D52"/>
    <mergeCell ref="B46:D46"/>
    <mergeCell ref="B47:D47"/>
    <mergeCell ref="A49:A51"/>
    <mergeCell ref="B49:D49"/>
    <mergeCell ref="B50:D50"/>
    <mergeCell ref="B51:D5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K53"/>
  <sheetViews>
    <sheetView topLeftCell="A31" workbookViewId="0">
      <selection activeCell="F30" sqref="F30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2" customHeight="1" x14ac:dyDescent="0.25">
      <c r="A1" s="77" t="s">
        <v>76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3569637.61</v>
      </c>
      <c r="D4" s="5"/>
      <c r="E4" s="6" t="s">
        <v>6</v>
      </c>
    </row>
    <row r="5" spans="1:5" x14ac:dyDescent="0.25">
      <c r="A5" s="75" t="s">
        <v>7</v>
      </c>
      <c r="B5" s="76"/>
      <c r="C5" s="4">
        <v>3055.81</v>
      </c>
      <c r="D5" s="5"/>
      <c r="E5" s="6"/>
    </row>
    <row r="6" spans="1:5" x14ac:dyDescent="0.25">
      <c r="A6" s="75" t="s">
        <v>8</v>
      </c>
      <c r="B6" s="76"/>
      <c r="C6" s="4">
        <v>15160.2</v>
      </c>
      <c r="D6" s="5"/>
      <c r="E6" s="6"/>
    </row>
    <row r="7" spans="1:5" x14ac:dyDescent="0.25">
      <c r="A7" s="75" t="s">
        <v>9</v>
      </c>
      <c r="B7" s="76"/>
      <c r="C7" s="4">
        <v>4974.3999999999996</v>
      </c>
      <c r="D7" s="5"/>
      <c r="E7" s="6"/>
    </row>
    <row r="8" spans="1:5" x14ac:dyDescent="0.25">
      <c r="A8" s="84" t="s">
        <v>10</v>
      </c>
      <c r="B8" s="85"/>
      <c r="C8" s="7">
        <v>198695.5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3791523.52</v>
      </c>
      <c r="D9" s="10">
        <v>2720350.21</v>
      </c>
      <c r="E9" s="74">
        <f>D9*100/C9</f>
        <v>71.748208751715723</v>
      </c>
    </row>
    <row r="10" spans="1:5" ht="15" customHeight="1" thickBot="1" x14ac:dyDescent="0.3">
      <c r="A10" s="98" t="s">
        <v>12</v>
      </c>
      <c r="B10" s="98"/>
      <c r="C10" s="98"/>
      <c r="D10" s="98"/>
      <c r="E10" s="73">
        <f>591163.06+129297.62</f>
        <v>720460.68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2.25" customHeight="1" thickBot="1" x14ac:dyDescent="0.3">
      <c r="A16" s="20">
        <v>1</v>
      </c>
      <c r="B16" s="81" t="s">
        <v>17</v>
      </c>
      <c r="C16" s="82"/>
      <c r="D16" s="83"/>
      <c r="E16" s="30">
        <v>249222.94</v>
      </c>
    </row>
    <row r="17" spans="1:11" ht="42" customHeight="1" thickBot="1" x14ac:dyDescent="0.3">
      <c r="A17" s="20">
        <v>2</v>
      </c>
      <c r="B17" s="91" t="s">
        <v>18</v>
      </c>
      <c r="C17" s="92"/>
      <c r="D17" s="93"/>
      <c r="E17" s="30">
        <v>179553.26</v>
      </c>
    </row>
    <row r="18" spans="1:11" x14ac:dyDescent="0.25">
      <c r="A18" s="21"/>
      <c r="B18" s="22"/>
      <c r="C18" s="22"/>
      <c r="D18" s="22"/>
      <c r="E18" s="23"/>
    </row>
    <row r="19" spans="1:11" x14ac:dyDescent="0.25">
      <c r="A19" s="24"/>
      <c r="B19" s="25" t="s">
        <v>19</v>
      </c>
      <c r="C19" s="26"/>
      <c r="D19" s="27"/>
      <c r="E19" s="26"/>
    </row>
    <row r="20" spans="1:11" ht="15.75" thickBot="1" x14ac:dyDescent="0.3">
      <c r="A20" s="18"/>
      <c r="B20" s="28"/>
      <c r="C20" s="29"/>
      <c r="D20" s="19"/>
      <c r="E20" s="29"/>
    </row>
    <row r="21" spans="1:11" ht="42" customHeight="1" thickBot="1" x14ac:dyDescent="0.3">
      <c r="A21" s="20">
        <v>3</v>
      </c>
      <c r="B21" s="81" t="s">
        <v>110</v>
      </c>
      <c r="C21" s="82"/>
      <c r="D21" s="83"/>
      <c r="E21" s="30">
        <f>E22</f>
        <v>436141.78</v>
      </c>
      <c r="K21" s="56"/>
    </row>
    <row r="22" spans="1:11" ht="15.75" customHeight="1" thickBot="1" x14ac:dyDescent="0.3">
      <c r="A22" s="60"/>
      <c r="B22" s="130" t="s">
        <v>101</v>
      </c>
      <c r="C22" s="131"/>
      <c r="D22" s="132"/>
      <c r="E22" s="62">
        <v>436141.78</v>
      </c>
      <c r="K22" s="56"/>
    </row>
    <row r="23" spans="1:11" ht="15.75" thickBot="1" x14ac:dyDescent="0.3">
      <c r="A23" s="31">
        <v>4</v>
      </c>
      <c r="B23" s="94" t="s">
        <v>21</v>
      </c>
      <c r="C23" s="95"/>
      <c r="D23" s="96"/>
      <c r="E23" s="32"/>
      <c r="K23" s="56"/>
    </row>
    <row r="24" spans="1:11" ht="15.75" thickBot="1" x14ac:dyDescent="0.3">
      <c r="A24" s="33"/>
      <c r="B24" s="97" t="s">
        <v>22</v>
      </c>
      <c r="C24" s="97"/>
      <c r="D24" s="97"/>
      <c r="E24" s="47">
        <v>436141.78</v>
      </c>
    </row>
    <row r="25" spans="1:11" x14ac:dyDescent="0.25">
      <c r="A25" s="18"/>
      <c r="B25" s="28"/>
      <c r="C25" s="29"/>
      <c r="D25" s="19"/>
      <c r="E25" s="19"/>
    </row>
    <row r="26" spans="1:11" x14ac:dyDescent="0.25">
      <c r="A26" s="18"/>
      <c r="B26" s="34" t="s">
        <v>23</v>
      </c>
      <c r="C26" s="34"/>
      <c r="D26" s="34"/>
      <c r="E26" s="19"/>
    </row>
    <row r="27" spans="1:11" ht="15.75" thickBot="1" x14ac:dyDescent="0.3">
      <c r="A27" s="18"/>
      <c r="B27" s="28"/>
      <c r="C27" s="29"/>
      <c r="D27" s="19"/>
      <c r="E27" s="19"/>
    </row>
    <row r="28" spans="1:11" ht="44.25" customHeight="1" thickBot="1" x14ac:dyDescent="0.3">
      <c r="A28" s="20">
        <v>5</v>
      </c>
      <c r="B28" s="81" t="s">
        <v>24</v>
      </c>
      <c r="C28" s="82"/>
      <c r="D28" s="83"/>
      <c r="E28" s="35">
        <v>555510.71</v>
      </c>
    </row>
    <row r="29" spans="1:11" ht="15.75" thickBot="1" x14ac:dyDescent="0.3">
      <c r="A29" s="36"/>
      <c r="B29" s="37"/>
      <c r="C29" s="37"/>
      <c r="D29" s="37"/>
      <c r="E29" s="38"/>
    </row>
    <row r="30" spans="1:11" x14ac:dyDescent="0.25">
      <c r="A30" s="102">
        <v>6</v>
      </c>
      <c r="B30" s="106" t="s">
        <v>25</v>
      </c>
      <c r="C30" s="107"/>
      <c r="D30" s="108"/>
      <c r="E30" s="109">
        <f>E32+E33</f>
        <v>52722.43</v>
      </c>
    </row>
    <row r="31" spans="1:11" x14ac:dyDescent="0.25">
      <c r="A31" s="103"/>
      <c r="B31" s="39" t="s">
        <v>26</v>
      </c>
      <c r="C31" s="37"/>
      <c r="D31" s="40"/>
      <c r="E31" s="110"/>
    </row>
    <row r="32" spans="1:11" x14ac:dyDescent="0.25">
      <c r="A32" s="104"/>
      <c r="B32" s="111" t="s">
        <v>27</v>
      </c>
      <c r="C32" s="111"/>
      <c r="D32" s="111"/>
      <c r="E32" s="41">
        <v>23322.43</v>
      </c>
    </row>
    <row r="33" spans="1:5" ht="30.75" customHeight="1" thickBot="1" x14ac:dyDescent="0.3">
      <c r="A33" s="105"/>
      <c r="B33" s="112" t="s">
        <v>28</v>
      </c>
      <c r="C33" s="113"/>
      <c r="D33" s="114"/>
      <c r="E33" s="42">
        <v>29400</v>
      </c>
    </row>
    <row r="34" spans="1:5" x14ac:dyDescent="0.25">
      <c r="A34" s="115">
        <v>7</v>
      </c>
      <c r="B34" s="118" t="s">
        <v>29</v>
      </c>
      <c r="C34" s="119"/>
      <c r="D34" s="120"/>
      <c r="E34" s="109">
        <f>E36+E37</f>
        <v>421043.91000000003</v>
      </c>
    </row>
    <row r="35" spans="1:5" x14ac:dyDescent="0.25">
      <c r="A35" s="116"/>
      <c r="B35" s="43" t="s">
        <v>26</v>
      </c>
      <c r="C35" s="44"/>
      <c r="D35" s="45"/>
      <c r="E35" s="110"/>
    </row>
    <row r="36" spans="1:5" x14ac:dyDescent="0.25">
      <c r="A36" s="116"/>
      <c r="B36" s="121" t="s">
        <v>30</v>
      </c>
      <c r="C36" s="121"/>
      <c r="D36" s="121"/>
      <c r="E36" s="41">
        <v>393135.82</v>
      </c>
    </row>
    <row r="37" spans="1:5" ht="15.75" thickBot="1" x14ac:dyDescent="0.3">
      <c r="A37" s="117"/>
      <c r="B37" s="122" t="s">
        <v>31</v>
      </c>
      <c r="C37" s="122"/>
      <c r="D37" s="122"/>
      <c r="E37" s="46">
        <v>27908.09</v>
      </c>
    </row>
    <row r="38" spans="1:5" ht="15.75" thickBot="1" x14ac:dyDescent="0.3">
      <c r="A38" s="18"/>
      <c r="B38" s="28"/>
      <c r="C38" s="29"/>
      <c r="D38" s="19"/>
      <c r="E38" s="19"/>
    </row>
    <row r="39" spans="1:5" x14ac:dyDescent="0.25">
      <c r="A39" s="115">
        <v>8</v>
      </c>
      <c r="B39" s="106" t="s">
        <v>32</v>
      </c>
      <c r="C39" s="107"/>
      <c r="D39" s="108"/>
      <c r="E39" s="109">
        <f>E41+E42</f>
        <v>5857.95</v>
      </c>
    </row>
    <row r="40" spans="1:5" x14ac:dyDescent="0.25">
      <c r="A40" s="116"/>
      <c r="B40" s="39" t="s">
        <v>26</v>
      </c>
      <c r="C40" s="37"/>
      <c r="D40" s="40"/>
      <c r="E40" s="110"/>
    </row>
    <row r="41" spans="1:5" x14ac:dyDescent="0.25">
      <c r="A41" s="116"/>
      <c r="B41" s="111" t="s">
        <v>78</v>
      </c>
      <c r="C41" s="111"/>
      <c r="D41" s="111"/>
      <c r="E41" s="41">
        <v>5857.95</v>
      </c>
    </row>
    <row r="42" spans="1:5" ht="15.75" thickBot="1" x14ac:dyDescent="0.3">
      <c r="A42" s="117"/>
      <c r="B42" s="123" t="s">
        <v>79</v>
      </c>
      <c r="C42" s="123"/>
      <c r="D42" s="123"/>
      <c r="E42" s="46">
        <v>0</v>
      </c>
    </row>
    <row r="43" spans="1:5" ht="15.75" thickBot="1" x14ac:dyDescent="0.3">
      <c r="A43" s="18"/>
      <c r="B43" s="28"/>
      <c r="C43" s="29"/>
      <c r="D43" s="19"/>
      <c r="E43" s="19"/>
    </row>
    <row r="44" spans="1:5" ht="15.75" thickBot="1" x14ac:dyDescent="0.3">
      <c r="A44" s="33">
        <v>9</v>
      </c>
      <c r="B44" s="99" t="s">
        <v>33</v>
      </c>
      <c r="C44" s="100"/>
      <c r="D44" s="101"/>
      <c r="E44" s="47">
        <v>73055.47</v>
      </c>
    </row>
    <row r="45" spans="1:5" ht="15.75" thickBot="1" x14ac:dyDescent="0.3">
      <c r="A45" s="33">
        <v>10</v>
      </c>
      <c r="B45" s="99" t="s">
        <v>34</v>
      </c>
      <c r="C45" s="100"/>
      <c r="D45" s="101"/>
      <c r="E45" s="47">
        <v>28403.48</v>
      </c>
    </row>
    <row r="46" spans="1:5" ht="15.75" thickBot="1" x14ac:dyDescent="0.3">
      <c r="A46" s="48">
        <v>11</v>
      </c>
      <c r="B46" s="99" t="s">
        <v>35</v>
      </c>
      <c r="C46" s="100"/>
      <c r="D46" s="101"/>
      <c r="E46" s="47">
        <v>230148.28</v>
      </c>
    </row>
    <row r="47" spans="1:5" ht="15.75" thickBot="1" x14ac:dyDescent="0.3"/>
    <row r="48" spans="1:5" x14ac:dyDescent="0.25">
      <c r="A48" s="115">
        <v>12</v>
      </c>
      <c r="B48" s="94" t="s">
        <v>36</v>
      </c>
      <c r="C48" s="95"/>
      <c r="D48" s="96"/>
      <c r="E48" s="55">
        <f>E49+E50</f>
        <v>7483.85</v>
      </c>
    </row>
    <row r="49" spans="1:5" x14ac:dyDescent="0.25">
      <c r="A49" s="116"/>
      <c r="B49" s="121" t="s">
        <v>37</v>
      </c>
      <c r="C49" s="121"/>
      <c r="D49" s="121"/>
      <c r="E49" s="41">
        <v>2779.75</v>
      </c>
    </row>
    <row r="50" spans="1:5" ht="15.75" thickBot="1" x14ac:dyDescent="0.3">
      <c r="A50" s="117"/>
      <c r="B50" s="122" t="s">
        <v>38</v>
      </c>
      <c r="C50" s="122"/>
      <c r="D50" s="122"/>
      <c r="E50" s="46">
        <v>4704.1000000000004</v>
      </c>
    </row>
    <row r="51" spans="1:5" ht="15.75" thickBot="1" x14ac:dyDescent="0.3">
      <c r="A51" s="20">
        <v>13</v>
      </c>
      <c r="B51" s="99" t="s">
        <v>39</v>
      </c>
      <c r="C51" s="100"/>
      <c r="D51" s="101"/>
      <c r="E51" s="47">
        <v>197651.48</v>
      </c>
    </row>
    <row r="52" spans="1:5" ht="15.75" thickBot="1" x14ac:dyDescent="0.3"/>
    <row r="53" spans="1:5" ht="15.75" thickBot="1" x14ac:dyDescent="0.3">
      <c r="A53" s="124" t="s">
        <v>112</v>
      </c>
      <c r="B53" s="125"/>
      <c r="C53" s="125"/>
      <c r="D53" s="126"/>
      <c r="E53" s="72">
        <f>SUM(E15+E16+E24+E28+E30+E34+E39+E44+E45+E46+E48+E51)</f>
        <v>2257242.2800000003</v>
      </c>
    </row>
  </sheetData>
  <mergeCells count="43">
    <mergeCell ref="A53:D53"/>
    <mergeCell ref="A6:B6"/>
    <mergeCell ref="A1:E1"/>
    <mergeCell ref="A2:E2"/>
    <mergeCell ref="A3:B3"/>
    <mergeCell ref="A4:B4"/>
    <mergeCell ref="A5:B5"/>
    <mergeCell ref="B28:D28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A10:D10"/>
    <mergeCell ref="B44:D44"/>
    <mergeCell ref="A30:A33"/>
    <mergeCell ref="B30:D30"/>
    <mergeCell ref="A39:A42"/>
    <mergeCell ref="B39:D39"/>
    <mergeCell ref="A34:A37"/>
    <mergeCell ref="B34:D34"/>
    <mergeCell ref="B51:D51"/>
    <mergeCell ref="B45:D45"/>
    <mergeCell ref="B46:D46"/>
    <mergeCell ref="B23:D23"/>
    <mergeCell ref="B24:D24"/>
    <mergeCell ref="E30:E31"/>
    <mergeCell ref="B32:D32"/>
    <mergeCell ref="B33:D33"/>
    <mergeCell ref="A48:A50"/>
    <mergeCell ref="B48:D48"/>
    <mergeCell ref="B49:D49"/>
    <mergeCell ref="B50:D50"/>
    <mergeCell ref="E39:E40"/>
    <mergeCell ref="B41:D41"/>
    <mergeCell ref="B42:D42"/>
    <mergeCell ref="E34:E35"/>
    <mergeCell ref="B36:D36"/>
    <mergeCell ref="B37:D37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E52"/>
  <sheetViews>
    <sheetView topLeftCell="A40" workbookViewId="0">
      <selection activeCell="A52" sqref="A52:D52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8.25" customHeight="1" x14ac:dyDescent="0.25">
      <c r="A1" s="77" t="s">
        <v>77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2038868</v>
      </c>
      <c r="D4" s="5"/>
      <c r="E4" s="6" t="s">
        <v>6</v>
      </c>
    </row>
    <row r="5" spans="1:5" x14ac:dyDescent="0.25">
      <c r="A5" s="75" t="s">
        <v>7</v>
      </c>
      <c r="B5" s="76"/>
      <c r="C5" s="4">
        <v>1745.35</v>
      </c>
      <c r="D5" s="5"/>
      <c r="E5" s="6"/>
    </row>
    <row r="6" spans="1:5" x14ac:dyDescent="0.25">
      <c r="A6" s="75" t="s">
        <v>8</v>
      </c>
      <c r="B6" s="76"/>
      <c r="C6" s="4">
        <v>8661.83</v>
      </c>
      <c r="D6" s="5"/>
      <c r="E6" s="6"/>
    </row>
    <row r="7" spans="1:5" x14ac:dyDescent="0.25">
      <c r="A7" s="75" t="s">
        <v>9</v>
      </c>
      <c r="B7" s="76"/>
      <c r="C7" s="4">
        <v>2842.65</v>
      </c>
      <c r="D7" s="5"/>
      <c r="E7" s="6"/>
    </row>
    <row r="8" spans="1:5" x14ac:dyDescent="0.25">
      <c r="A8" s="84" t="s">
        <v>10</v>
      </c>
      <c r="B8" s="85"/>
      <c r="C8" s="7">
        <v>113531.69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2165649.52</v>
      </c>
      <c r="D9" s="10">
        <v>1580146.43</v>
      </c>
      <c r="E9" s="74">
        <f>D9*100/C9</f>
        <v>72.964088390442782</v>
      </c>
    </row>
    <row r="10" spans="1:5" ht="15" customHeight="1" x14ac:dyDescent="0.25">
      <c r="A10" s="98" t="s">
        <v>12</v>
      </c>
      <c r="B10" s="98"/>
      <c r="C10" s="98"/>
      <c r="D10" s="98"/>
      <c r="E10" s="69">
        <f>330881.73+57228.69</f>
        <v>388110.42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0" customHeight="1" thickBot="1" x14ac:dyDescent="0.3">
      <c r="A16" s="20">
        <v>1</v>
      </c>
      <c r="B16" s="81" t="s">
        <v>17</v>
      </c>
      <c r="C16" s="82"/>
      <c r="D16" s="83"/>
      <c r="E16" s="30">
        <v>241167.94</v>
      </c>
    </row>
    <row r="17" spans="1:5" ht="45" customHeight="1" thickBot="1" x14ac:dyDescent="0.3">
      <c r="A17" s="20">
        <v>2</v>
      </c>
      <c r="B17" s="91" t="s">
        <v>18</v>
      </c>
      <c r="C17" s="92"/>
      <c r="D17" s="93"/>
      <c r="E17" s="30">
        <v>105095.78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9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7.25" customHeight="1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313014.40000000002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42" customHeight="1" thickBot="1" x14ac:dyDescent="0.3">
      <c r="A27" s="20">
        <v>5</v>
      </c>
      <c r="B27" s="81" t="s">
        <v>24</v>
      </c>
      <c r="C27" s="82"/>
      <c r="D27" s="83"/>
      <c r="E27" s="35">
        <v>317912.03999999998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33592.43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16897.43</v>
      </c>
    </row>
    <row r="32" spans="1:5" ht="31.5" customHeight="1" thickBot="1" x14ac:dyDescent="0.3">
      <c r="A32" s="105"/>
      <c r="B32" s="112" t="s">
        <v>28</v>
      </c>
      <c r="C32" s="113"/>
      <c r="D32" s="114"/>
      <c r="E32" s="42">
        <v>16695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f>E35+E36</f>
        <v>190437.53999999998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178476.93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11960.61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6707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41">
        <v>2471</v>
      </c>
    </row>
    <row r="41" spans="1:5" ht="15.75" thickBot="1" x14ac:dyDescent="0.3">
      <c r="A41" s="117"/>
      <c r="B41" s="123" t="s">
        <v>79</v>
      </c>
      <c r="C41" s="123"/>
      <c r="D41" s="123"/>
      <c r="E41" s="46">
        <v>4236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41808.76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16172.8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131711.07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30555.309999999998</v>
      </c>
    </row>
    <row r="48" spans="1:5" x14ac:dyDescent="0.25">
      <c r="A48" s="116"/>
      <c r="B48" s="121" t="s">
        <v>37</v>
      </c>
      <c r="C48" s="121"/>
      <c r="D48" s="121"/>
      <c r="E48" s="41">
        <v>15318.85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15236.46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111067.58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1192978.9300000002</v>
      </c>
    </row>
  </sheetData>
  <mergeCells count="42">
    <mergeCell ref="A52:D52"/>
    <mergeCell ref="A6:B6"/>
    <mergeCell ref="A1:E1"/>
    <mergeCell ref="A2:E2"/>
    <mergeCell ref="A3:B3"/>
    <mergeCell ref="A4:B4"/>
    <mergeCell ref="A5:B5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A10:D10"/>
    <mergeCell ref="B43:D43"/>
    <mergeCell ref="A29:A32"/>
    <mergeCell ref="B29:D29"/>
    <mergeCell ref="A38:A41"/>
    <mergeCell ref="B38:D38"/>
    <mergeCell ref="A33:A36"/>
    <mergeCell ref="B33:D33"/>
    <mergeCell ref="B50:D50"/>
    <mergeCell ref="B44:D44"/>
    <mergeCell ref="B45:D45"/>
    <mergeCell ref="B22:D22"/>
    <mergeCell ref="B23:D23"/>
    <mergeCell ref="E29:E30"/>
    <mergeCell ref="B31:D31"/>
    <mergeCell ref="B32:D32"/>
    <mergeCell ref="A47:A49"/>
    <mergeCell ref="B47:D47"/>
    <mergeCell ref="B48:D48"/>
    <mergeCell ref="B49:D49"/>
    <mergeCell ref="E38:E39"/>
    <mergeCell ref="B40:D40"/>
    <mergeCell ref="B41:D41"/>
    <mergeCell ref="E33:E34"/>
    <mergeCell ref="B35:D35"/>
    <mergeCell ref="B36:D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4"/>
  <sheetViews>
    <sheetView topLeftCell="A10" workbookViewId="0">
      <selection activeCell="I17" sqref="I17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0.5" customHeight="1" x14ac:dyDescent="0.25">
      <c r="A1" s="77" t="s">
        <v>44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1768526.89</v>
      </c>
      <c r="D4" s="5"/>
      <c r="E4" s="6" t="s">
        <v>6</v>
      </c>
    </row>
    <row r="5" spans="1:5" x14ac:dyDescent="0.25">
      <c r="A5" s="75" t="s">
        <v>7</v>
      </c>
      <c r="B5" s="76"/>
      <c r="C5" s="4">
        <v>1964.64</v>
      </c>
      <c r="D5" s="5"/>
      <c r="E5" s="6"/>
    </row>
    <row r="6" spans="1:5" x14ac:dyDescent="0.25">
      <c r="A6" s="75" t="s">
        <v>8</v>
      </c>
      <c r="B6" s="76"/>
      <c r="C6" s="4">
        <v>10285.82</v>
      </c>
      <c r="D6" s="5"/>
      <c r="E6" s="6"/>
    </row>
    <row r="7" spans="1:5" x14ac:dyDescent="0.25">
      <c r="A7" s="75" t="s">
        <v>9</v>
      </c>
      <c r="B7" s="76"/>
      <c r="C7" s="4">
        <v>3108.87</v>
      </c>
      <c r="D7" s="5"/>
      <c r="E7" s="6"/>
    </row>
    <row r="8" spans="1:5" x14ac:dyDescent="0.25">
      <c r="A8" s="84" t="s">
        <v>10</v>
      </c>
      <c r="B8" s="85"/>
      <c r="C8" s="7">
        <v>92787.1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1876673.32</v>
      </c>
      <c r="D9" s="10">
        <v>1383934.25</v>
      </c>
      <c r="E9" s="74">
        <f>D9*100/C9</f>
        <v>73.744014754789603</v>
      </c>
    </row>
    <row r="10" spans="1:5" ht="15" customHeight="1" x14ac:dyDescent="0.25">
      <c r="A10" s="98" t="s">
        <v>12</v>
      </c>
      <c r="B10" s="98"/>
      <c r="C10" s="98"/>
      <c r="D10" s="98"/>
      <c r="E10" s="69">
        <f>293538.51+42228.06</f>
        <v>335766.57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3" customHeight="1" thickBot="1" x14ac:dyDescent="0.3">
      <c r="A16" s="20">
        <v>1</v>
      </c>
      <c r="B16" s="81" t="s">
        <v>17</v>
      </c>
      <c r="C16" s="82"/>
      <c r="D16" s="83"/>
      <c r="E16" s="30">
        <v>98051.99</v>
      </c>
    </row>
    <row r="17" spans="1:5" ht="39.75" customHeight="1" thickBot="1" x14ac:dyDescent="0.3">
      <c r="A17" s="20">
        <v>2</v>
      </c>
      <c r="B17" s="91" t="s">
        <v>18</v>
      </c>
      <c r="C17" s="92"/>
      <c r="D17" s="93"/>
      <c r="E17" s="30">
        <v>91935.57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40.5" customHeight="1" thickBot="1" x14ac:dyDescent="0.3">
      <c r="A21" s="20">
        <v>3</v>
      </c>
      <c r="B21" s="81" t="s">
        <v>110</v>
      </c>
      <c r="C21" s="82"/>
      <c r="D21" s="83"/>
      <c r="E21" s="30">
        <f>E22</f>
        <v>518769.84</v>
      </c>
    </row>
    <row r="22" spans="1:5" ht="16.5" customHeight="1" x14ac:dyDescent="0.25">
      <c r="A22" s="59"/>
      <c r="B22" s="127" t="s">
        <v>83</v>
      </c>
      <c r="C22" s="128"/>
      <c r="D22" s="129"/>
      <c r="E22" s="64">
        <v>518769.84</v>
      </c>
    </row>
    <row r="23" spans="1:5" ht="16.5" customHeight="1" thickBot="1" x14ac:dyDescent="0.3">
      <c r="A23" s="61"/>
      <c r="B23" s="133" t="s">
        <v>84</v>
      </c>
      <c r="C23" s="134"/>
      <c r="D23" s="135"/>
      <c r="E23" s="63">
        <v>13307.08</v>
      </c>
    </row>
    <row r="24" spans="1:5" ht="15.75" thickBot="1" x14ac:dyDescent="0.3">
      <c r="A24" s="31">
        <v>4</v>
      </c>
      <c r="B24" s="94" t="s">
        <v>21</v>
      </c>
      <c r="C24" s="95"/>
      <c r="D24" s="96"/>
      <c r="E24" s="32"/>
    </row>
    <row r="25" spans="1:5" ht="15.75" thickBot="1" x14ac:dyDescent="0.3">
      <c r="A25" s="33"/>
      <c r="B25" s="97" t="s">
        <v>22</v>
      </c>
      <c r="C25" s="97"/>
      <c r="D25" s="97"/>
      <c r="E25" s="47">
        <v>518769.84</v>
      </c>
    </row>
    <row r="26" spans="1:5" x14ac:dyDescent="0.25">
      <c r="A26" s="18"/>
      <c r="B26" s="28"/>
      <c r="C26" s="29"/>
      <c r="D26" s="19"/>
      <c r="E26" s="19"/>
    </row>
    <row r="27" spans="1:5" x14ac:dyDescent="0.25">
      <c r="A27" s="18"/>
      <c r="B27" s="34" t="s">
        <v>23</v>
      </c>
      <c r="C27" s="34"/>
      <c r="D27" s="34"/>
      <c r="E27" s="19"/>
    </row>
    <row r="28" spans="1:5" ht="15.75" thickBot="1" x14ac:dyDescent="0.3">
      <c r="A28" s="18"/>
      <c r="B28" s="28"/>
      <c r="C28" s="29"/>
      <c r="D28" s="19"/>
      <c r="E28" s="19"/>
    </row>
    <row r="29" spans="1:5" ht="40.5" customHeight="1" thickBot="1" x14ac:dyDescent="0.3">
      <c r="A29" s="20">
        <v>5</v>
      </c>
      <c r="B29" s="81" t="s">
        <v>24</v>
      </c>
      <c r="C29" s="82"/>
      <c r="D29" s="83"/>
      <c r="E29" s="35">
        <v>260983.41</v>
      </c>
    </row>
    <row r="30" spans="1:5" ht="15.75" thickBot="1" x14ac:dyDescent="0.3">
      <c r="A30" s="36"/>
      <c r="B30" s="37"/>
      <c r="C30" s="37"/>
      <c r="D30" s="37"/>
      <c r="E30" s="38"/>
    </row>
    <row r="31" spans="1:5" x14ac:dyDescent="0.25">
      <c r="A31" s="102">
        <v>6</v>
      </c>
      <c r="B31" s="106" t="s">
        <v>25</v>
      </c>
      <c r="C31" s="107"/>
      <c r="D31" s="108"/>
      <c r="E31" s="109">
        <f>E33+E34</f>
        <v>6667.5</v>
      </c>
    </row>
    <row r="32" spans="1:5" x14ac:dyDescent="0.25">
      <c r="A32" s="103"/>
      <c r="B32" s="39" t="s">
        <v>26</v>
      </c>
      <c r="C32" s="37"/>
      <c r="D32" s="40"/>
      <c r="E32" s="110"/>
    </row>
    <row r="33" spans="1:5" x14ac:dyDescent="0.25">
      <c r="A33" s="104"/>
      <c r="B33" s="111" t="s">
        <v>27</v>
      </c>
      <c r="C33" s="111"/>
      <c r="D33" s="111"/>
      <c r="E33" s="41">
        <v>0</v>
      </c>
    </row>
    <row r="34" spans="1:5" ht="27" customHeight="1" thickBot="1" x14ac:dyDescent="0.3">
      <c r="A34" s="105"/>
      <c r="B34" s="112" t="s">
        <v>28</v>
      </c>
      <c r="C34" s="113"/>
      <c r="D34" s="114"/>
      <c r="E34" s="41">
        <v>6667.5</v>
      </c>
    </row>
    <row r="35" spans="1:5" x14ac:dyDescent="0.25">
      <c r="A35" s="115">
        <v>7</v>
      </c>
      <c r="B35" s="118" t="s">
        <v>29</v>
      </c>
      <c r="C35" s="119"/>
      <c r="D35" s="120"/>
      <c r="E35" s="109">
        <f>E37+E38</f>
        <v>319576.76</v>
      </c>
    </row>
    <row r="36" spans="1:5" x14ac:dyDescent="0.25">
      <c r="A36" s="116"/>
      <c r="B36" s="43" t="s">
        <v>26</v>
      </c>
      <c r="C36" s="44"/>
      <c r="D36" s="45"/>
      <c r="E36" s="110"/>
    </row>
    <row r="37" spans="1:5" x14ac:dyDescent="0.25">
      <c r="A37" s="116"/>
      <c r="B37" s="121" t="s">
        <v>30</v>
      </c>
      <c r="C37" s="121"/>
      <c r="D37" s="121"/>
      <c r="E37" s="41">
        <v>298842.32</v>
      </c>
    </row>
    <row r="38" spans="1:5" ht="15.75" thickBot="1" x14ac:dyDescent="0.3">
      <c r="A38" s="117"/>
      <c r="B38" s="122" t="s">
        <v>31</v>
      </c>
      <c r="C38" s="122"/>
      <c r="D38" s="122"/>
      <c r="E38" s="46">
        <v>20734.439999999999</v>
      </c>
    </row>
    <row r="39" spans="1:5" ht="15.75" thickBot="1" x14ac:dyDescent="0.3">
      <c r="A39" s="18"/>
      <c r="B39" s="28"/>
      <c r="C39" s="29"/>
      <c r="D39" s="19"/>
      <c r="E39" s="19"/>
    </row>
    <row r="40" spans="1:5" x14ac:dyDescent="0.25">
      <c r="A40" s="115">
        <v>8</v>
      </c>
      <c r="B40" s="106" t="s">
        <v>32</v>
      </c>
      <c r="C40" s="107"/>
      <c r="D40" s="108"/>
      <c r="E40" s="109">
        <f>E42+E43</f>
        <v>5065.3999999999996</v>
      </c>
    </row>
    <row r="41" spans="1:5" x14ac:dyDescent="0.25">
      <c r="A41" s="116"/>
      <c r="B41" s="39" t="s">
        <v>26</v>
      </c>
      <c r="C41" s="37"/>
      <c r="D41" s="40"/>
      <c r="E41" s="110"/>
    </row>
    <row r="42" spans="1:5" x14ac:dyDescent="0.25">
      <c r="A42" s="116"/>
      <c r="B42" s="111" t="s">
        <v>78</v>
      </c>
      <c r="C42" s="111"/>
      <c r="D42" s="111"/>
      <c r="E42" s="41">
        <v>1866.2</v>
      </c>
    </row>
    <row r="43" spans="1:5" ht="15.75" thickBot="1" x14ac:dyDescent="0.3">
      <c r="A43" s="117"/>
      <c r="B43" s="123" t="s">
        <v>79</v>
      </c>
      <c r="C43" s="123"/>
      <c r="D43" s="123"/>
      <c r="E43" s="46">
        <v>3199.2</v>
      </c>
    </row>
    <row r="44" spans="1:5" ht="15.75" thickBot="1" x14ac:dyDescent="0.3">
      <c r="A44" s="18"/>
      <c r="B44" s="28"/>
      <c r="C44" s="29"/>
      <c r="D44" s="19"/>
      <c r="E44" s="19"/>
    </row>
    <row r="45" spans="1:5" ht="15.75" thickBot="1" x14ac:dyDescent="0.3">
      <c r="A45" s="33">
        <v>9</v>
      </c>
      <c r="B45" s="99" t="s">
        <v>33</v>
      </c>
      <c r="C45" s="100"/>
      <c r="D45" s="101"/>
      <c r="E45" s="47">
        <v>34311.269999999997</v>
      </c>
    </row>
    <row r="46" spans="1:5" ht="15.75" thickBot="1" x14ac:dyDescent="0.3">
      <c r="A46" s="33">
        <v>10</v>
      </c>
      <c r="B46" s="99" t="s">
        <v>34</v>
      </c>
      <c r="C46" s="100"/>
      <c r="D46" s="101"/>
      <c r="E46" s="47">
        <v>12837.16</v>
      </c>
    </row>
    <row r="47" spans="1:5" ht="15.75" thickBot="1" x14ac:dyDescent="0.3">
      <c r="A47" s="48">
        <v>11</v>
      </c>
      <c r="B47" s="99" t="s">
        <v>35</v>
      </c>
      <c r="C47" s="100"/>
      <c r="D47" s="101"/>
      <c r="E47" s="58">
        <v>108091.56</v>
      </c>
    </row>
    <row r="48" spans="1:5" ht="15.75" thickBot="1" x14ac:dyDescent="0.3"/>
    <row r="49" spans="1:5" x14ac:dyDescent="0.25">
      <c r="A49" s="115">
        <v>12</v>
      </c>
      <c r="B49" s="94" t="s">
        <v>36</v>
      </c>
      <c r="C49" s="95"/>
      <c r="D49" s="96"/>
      <c r="E49" s="55">
        <f>E50+E51</f>
        <v>53719.45</v>
      </c>
    </row>
    <row r="50" spans="1:5" x14ac:dyDescent="0.25">
      <c r="A50" s="116"/>
      <c r="B50" s="121" t="s">
        <v>37</v>
      </c>
      <c r="C50" s="121"/>
      <c r="D50" s="121"/>
      <c r="E50" s="41">
        <v>33419.25</v>
      </c>
    </row>
    <row r="51" spans="1:5" ht="15.75" thickBot="1" x14ac:dyDescent="0.3">
      <c r="A51" s="117"/>
      <c r="B51" s="122" t="s">
        <v>38</v>
      </c>
      <c r="C51" s="122"/>
      <c r="D51" s="122"/>
      <c r="E51" s="46">
        <v>20300.2</v>
      </c>
    </row>
    <row r="52" spans="1:5" ht="15.75" thickBot="1" x14ac:dyDescent="0.3">
      <c r="A52" s="20">
        <v>13</v>
      </c>
      <c r="B52" s="99" t="s">
        <v>39</v>
      </c>
      <c r="C52" s="100"/>
      <c r="D52" s="101"/>
      <c r="E52" s="47">
        <v>90601.62</v>
      </c>
    </row>
    <row r="54" spans="1:5" x14ac:dyDescent="0.25">
      <c r="A54" s="136" t="s">
        <v>112</v>
      </c>
      <c r="B54" s="136"/>
      <c r="C54" s="136"/>
      <c r="D54" s="136"/>
      <c r="E54" s="70">
        <f>SUM(E16+E17+E25+E29+E31+E35+E40+E45+E46+E47+E49+E52)</f>
        <v>1600611.5299999998</v>
      </c>
    </row>
  </sheetData>
  <mergeCells count="44">
    <mergeCell ref="A54:D54"/>
    <mergeCell ref="B52:D52"/>
    <mergeCell ref="B46:D46"/>
    <mergeCell ref="B47:D47"/>
    <mergeCell ref="A49:A51"/>
    <mergeCell ref="B49:D49"/>
    <mergeCell ref="B50:D50"/>
    <mergeCell ref="B51:D51"/>
    <mergeCell ref="B45:D45"/>
    <mergeCell ref="A31:A34"/>
    <mergeCell ref="B31:D31"/>
    <mergeCell ref="E31:E32"/>
    <mergeCell ref="B33:D33"/>
    <mergeCell ref="B34:D34"/>
    <mergeCell ref="A35:A38"/>
    <mergeCell ref="B35:D35"/>
    <mergeCell ref="E35:E36"/>
    <mergeCell ref="B37:D37"/>
    <mergeCell ref="B38:D38"/>
    <mergeCell ref="A40:A43"/>
    <mergeCell ref="B40:D40"/>
    <mergeCell ref="E40:E41"/>
    <mergeCell ref="B42:D42"/>
    <mergeCell ref="B43:D43"/>
    <mergeCell ref="B29:D29"/>
    <mergeCell ref="A7:B7"/>
    <mergeCell ref="A8:B8"/>
    <mergeCell ref="A9:B9"/>
    <mergeCell ref="B13:D13"/>
    <mergeCell ref="B14:D15"/>
    <mergeCell ref="B16:D16"/>
    <mergeCell ref="B17:D17"/>
    <mergeCell ref="B21:D21"/>
    <mergeCell ref="B24:D24"/>
    <mergeCell ref="B25:D25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3"/>
  <sheetViews>
    <sheetView topLeftCell="A31" workbookViewId="0">
      <selection activeCell="A53" sqref="A53:D53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34.5" customHeight="1" x14ac:dyDescent="0.25">
      <c r="A1" s="77" t="s">
        <v>45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1554302.65</v>
      </c>
      <c r="D4" s="5"/>
      <c r="E4" s="6" t="s">
        <v>6</v>
      </c>
    </row>
    <row r="5" spans="1:5" x14ac:dyDescent="0.25">
      <c r="A5" s="75" t="s">
        <v>7</v>
      </c>
      <c r="B5" s="76"/>
      <c r="C5" s="4">
        <v>1412.49</v>
      </c>
      <c r="D5" s="5"/>
      <c r="E5" s="6"/>
    </row>
    <row r="6" spans="1:5" x14ac:dyDescent="0.25">
      <c r="A6" s="75" t="s">
        <v>8</v>
      </c>
      <c r="B6" s="76"/>
      <c r="C6" s="4">
        <v>7751.55</v>
      </c>
      <c r="D6" s="5"/>
      <c r="E6" s="6"/>
    </row>
    <row r="7" spans="1:5" x14ac:dyDescent="0.25">
      <c r="A7" s="75" t="s">
        <v>9</v>
      </c>
      <c r="B7" s="76"/>
      <c r="C7" s="4">
        <v>2369.02</v>
      </c>
      <c r="D7" s="5"/>
      <c r="E7" s="6"/>
    </row>
    <row r="8" spans="1:5" x14ac:dyDescent="0.25">
      <c r="A8" s="84" t="s">
        <v>10</v>
      </c>
      <c r="B8" s="85"/>
      <c r="C8" s="7">
        <v>99111.99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1664947.7</v>
      </c>
      <c r="D9" s="10">
        <v>1171452.42</v>
      </c>
      <c r="E9" s="74">
        <f>D9*100/C9</f>
        <v>70.359712800588269</v>
      </c>
    </row>
    <row r="10" spans="1:5" ht="15" customHeight="1" x14ac:dyDescent="0.25">
      <c r="A10" s="98" t="s">
        <v>12</v>
      </c>
      <c r="B10" s="98"/>
      <c r="C10" s="98"/>
      <c r="D10" s="98"/>
      <c r="E10" s="69">
        <f>294384.76+25989.43</f>
        <v>320374.19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27.75" customHeight="1" thickBot="1" x14ac:dyDescent="0.3">
      <c r="A16" s="20">
        <v>1</v>
      </c>
      <c r="B16" s="81" t="s">
        <v>17</v>
      </c>
      <c r="C16" s="82"/>
      <c r="D16" s="83"/>
      <c r="E16" s="30">
        <v>122623.56</v>
      </c>
    </row>
    <row r="17" spans="1:5" ht="40.5" customHeight="1" thickBot="1" x14ac:dyDescent="0.3">
      <c r="A17" s="20">
        <v>2</v>
      </c>
      <c r="B17" s="91" t="s">
        <v>18</v>
      </c>
      <c r="C17" s="92"/>
      <c r="D17" s="93"/>
      <c r="E17" s="30">
        <v>80738.02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38.25" customHeight="1" thickBot="1" x14ac:dyDescent="0.3">
      <c r="A21" s="20">
        <v>3</v>
      </c>
      <c r="B21" s="81" t="s">
        <v>20</v>
      </c>
      <c r="C21" s="82"/>
      <c r="D21" s="83"/>
      <c r="E21" s="30">
        <v>235699.95</v>
      </c>
    </row>
    <row r="22" spans="1:5" ht="18" customHeight="1" thickBot="1" x14ac:dyDescent="0.3">
      <c r="A22" s="60"/>
      <c r="B22" s="130" t="s">
        <v>100</v>
      </c>
      <c r="C22" s="131"/>
      <c r="D22" s="132"/>
      <c r="E22" s="62">
        <v>15105.76</v>
      </c>
    </row>
    <row r="23" spans="1:5" ht="15.75" thickBot="1" x14ac:dyDescent="0.3">
      <c r="A23" s="31">
        <v>4</v>
      </c>
      <c r="B23" s="94" t="s">
        <v>21</v>
      </c>
      <c r="C23" s="95"/>
      <c r="D23" s="96"/>
      <c r="E23" s="32"/>
    </row>
    <row r="24" spans="1:5" ht="15.75" thickBot="1" x14ac:dyDescent="0.3">
      <c r="A24" s="33"/>
      <c r="B24" s="97" t="s">
        <v>22</v>
      </c>
      <c r="C24" s="97"/>
      <c r="D24" s="97"/>
      <c r="E24" s="47">
        <v>235699.95</v>
      </c>
    </row>
    <row r="25" spans="1:5" x14ac:dyDescent="0.25">
      <c r="A25" s="18"/>
      <c r="B25" s="28"/>
      <c r="C25" s="29"/>
      <c r="D25" s="19"/>
      <c r="E25" s="19"/>
    </row>
    <row r="26" spans="1:5" x14ac:dyDescent="0.25">
      <c r="A26" s="18"/>
      <c r="B26" s="34" t="s">
        <v>23</v>
      </c>
      <c r="C26" s="34"/>
      <c r="D26" s="34"/>
      <c r="E26" s="19"/>
    </row>
    <row r="27" spans="1:5" ht="15.75" thickBot="1" x14ac:dyDescent="0.3">
      <c r="A27" s="18"/>
      <c r="B27" s="28"/>
      <c r="C27" s="29"/>
      <c r="D27" s="19"/>
      <c r="E27" s="19"/>
    </row>
    <row r="28" spans="1:5" ht="41.25" customHeight="1" thickBot="1" x14ac:dyDescent="0.3">
      <c r="A28" s="20">
        <v>5</v>
      </c>
      <c r="B28" s="81" t="s">
        <v>24</v>
      </c>
      <c r="C28" s="82"/>
      <c r="D28" s="83"/>
      <c r="E28" s="35">
        <v>239387.87</v>
      </c>
    </row>
    <row r="29" spans="1:5" ht="15.75" thickBot="1" x14ac:dyDescent="0.3">
      <c r="A29" s="36"/>
      <c r="B29" s="37"/>
      <c r="C29" s="37"/>
      <c r="D29" s="37"/>
      <c r="E29" s="38"/>
    </row>
    <row r="30" spans="1:5" x14ac:dyDescent="0.25">
      <c r="A30" s="102">
        <v>6</v>
      </c>
      <c r="B30" s="106" t="s">
        <v>25</v>
      </c>
      <c r="C30" s="107"/>
      <c r="D30" s="108"/>
      <c r="E30" s="109">
        <f>E32+E33</f>
        <v>29822.400000000001</v>
      </c>
    </row>
    <row r="31" spans="1:5" x14ac:dyDescent="0.25">
      <c r="A31" s="103"/>
      <c r="B31" s="39" t="s">
        <v>26</v>
      </c>
      <c r="C31" s="37"/>
      <c r="D31" s="40"/>
      <c r="E31" s="110"/>
    </row>
    <row r="32" spans="1:5" x14ac:dyDescent="0.25">
      <c r="A32" s="104"/>
      <c r="B32" s="111" t="s">
        <v>27</v>
      </c>
      <c r="C32" s="111"/>
      <c r="D32" s="111"/>
      <c r="E32" s="54">
        <v>14382.4</v>
      </c>
    </row>
    <row r="33" spans="1:5" ht="30.75" customHeight="1" thickBot="1" x14ac:dyDescent="0.3">
      <c r="A33" s="105"/>
      <c r="B33" s="112" t="s">
        <v>28</v>
      </c>
      <c r="C33" s="113"/>
      <c r="D33" s="114"/>
      <c r="E33" s="53">
        <v>15440</v>
      </c>
    </row>
    <row r="34" spans="1:5" x14ac:dyDescent="0.25">
      <c r="A34" s="115">
        <v>7</v>
      </c>
      <c r="B34" s="118" t="s">
        <v>29</v>
      </c>
      <c r="C34" s="119"/>
      <c r="D34" s="120"/>
      <c r="E34" s="109">
        <f>E36+E37</f>
        <v>180447.39</v>
      </c>
    </row>
    <row r="35" spans="1:5" x14ac:dyDescent="0.25">
      <c r="A35" s="116"/>
      <c r="B35" s="43" t="s">
        <v>26</v>
      </c>
      <c r="C35" s="44"/>
      <c r="D35" s="45"/>
      <c r="E35" s="110"/>
    </row>
    <row r="36" spans="1:5" x14ac:dyDescent="0.25">
      <c r="A36" s="116"/>
      <c r="B36" s="121" t="s">
        <v>30</v>
      </c>
      <c r="C36" s="121"/>
      <c r="D36" s="121"/>
      <c r="E36" s="41">
        <v>168486.78</v>
      </c>
    </row>
    <row r="37" spans="1:5" ht="15.75" thickBot="1" x14ac:dyDescent="0.3">
      <c r="A37" s="117"/>
      <c r="B37" s="122" t="s">
        <v>31</v>
      </c>
      <c r="C37" s="122"/>
      <c r="D37" s="122"/>
      <c r="E37" s="46">
        <v>11960.61</v>
      </c>
    </row>
    <row r="38" spans="1:5" ht="15.75" thickBot="1" x14ac:dyDescent="0.3">
      <c r="A38" s="18"/>
      <c r="B38" s="28"/>
      <c r="C38" s="29"/>
      <c r="D38" s="19"/>
      <c r="E38" s="19"/>
    </row>
    <row r="39" spans="1:5" x14ac:dyDescent="0.25">
      <c r="A39" s="115">
        <v>8</v>
      </c>
      <c r="B39" s="106" t="s">
        <v>32</v>
      </c>
      <c r="C39" s="107"/>
      <c r="D39" s="108"/>
      <c r="E39" s="109">
        <f>E41+E42</f>
        <v>2501.4499999999998</v>
      </c>
    </row>
    <row r="40" spans="1:5" x14ac:dyDescent="0.25">
      <c r="A40" s="116"/>
      <c r="B40" s="39" t="s">
        <v>26</v>
      </c>
      <c r="C40" s="37"/>
      <c r="D40" s="40"/>
      <c r="E40" s="110"/>
    </row>
    <row r="41" spans="1:5" x14ac:dyDescent="0.25">
      <c r="A41" s="116"/>
      <c r="B41" s="111" t="s">
        <v>78</v>
      </c>
      <c r="C41" s="111"/>
      <c r="D41" s="111"/>
      <c r="E41" s="41">
        <v>2501.4499999999998</v>
      </c>
    </row>
    <row r="42" spans="1:5" ht="15.75" thickBot="1" x14ac:dyDescent="0.3">
      <c r="A42" s="117"/>
      <c r="B42" s="123" t="s">
        <v>79</v>
      </c>
      <c r="C42" s="123"/>
      <c r="D42" s="123"/>
      <c r="E42" s="46">
        <v>0</v>
      </c>
    </row>
    <row r="43" spans="1:5" ht="15.75" thickBot="1" x14ac:dyDescent="0.3">
      <c r="A43" s="18"/>
      <c r="B43" s="28"/>
      <c r="C43" s="29"/>
      <c r="D43" s="19"/>
      <c r="E43" s="19"/>
    </row>
    <row r="44" spans="1:5" ht="15.75" thickBot="1" x14ac:dyDescent="0.3">
      <c r="A44" s="33">
        <v>9</v>
      </c>
      <c r="B44" s="99" t="s">
        <v>33</v>
      </c>
      <c r="C44" s="100"/>
      <c r="D44" s="101"/>
      <c r="E44" s="47">
        <v>31482.01</v>
      </c>
    </row>
    <row r="45" spans="1:5" ht="15.75" thickBot="1" x14ac:dyDescent="0.3">
      <c r="A45" s="33">
        <v>10</v>
      </c>
      <c r="B45" s="99" t="s">
        <v>34</v>
      </c>
      <c r="C45" s="100"/>
      <c r="D45" s="101"/>
      <c r="E45" s="47">
        <v>12129.6</v>
      </c>
    </row>
    <row r="46" spans="1:5" ht="15.75" thickBot="1" x14ac:dyDescent="0.3">
      <c r="A46" s="48">
        <v>11</v>
      </c>
      <c r="B46" s="99" t="s">
        <v>35</v>
      </c>
      <c r="C46" s="100"/>
      <c r="D46" s="101"/>
      <c r="E46" s="47">
        <v>99178.48</v>
      </c>
    </row>
    <row r="47" spans="1:5" ht="15.75" thickBot="1" x14ac:dyDescent="0.3"/>
    <row r="48" spans="1:5" x14ac:dyDescent="0.25">
      <c r="A48" s="115">
        <v>12</v>
      </c>
      <c r="B48" s="94" t="s">
        <v>36</v>
      </c>
      <c r="C48" s="95"/>
      <c r="D48" s="96"/>
      <c r="E48" s="55">
        <f>E49+E50</f>
        <v>33719.25</v>
      </c>
    </row>
    <row r="49" spans="1:5" x14ac:dyDescent="0.25">
      <c r="A49" s="116"/>
      <c r="B49" s="121" t="s">
        <v>37</v>
      </c>
      <c r="C49" s="121"/>
      <c r="D49" s="121"/>
      <c r="E49" s="41">
        <v>18238.61</v>
      </c>
    </row>
    <row r="50" spans="1:5" ht="15.75" thickBot="1" x14ac:dyDescent="0.3">
      <c r="A50" s="117"/>
      <c r="B50" s="122" t="s">
        <v>38</v>
      </c>
      <c r="C50" s="122"/>
      <c r="D50" s="122"/>
      <c r="E50" s="46">
        <v>15480.64</v>
      </c>
    </row>
    <row r="51" spans="1:5" ht="15.75" thickBot="1" x14ac:dyDescent="0.3">
      <c r="A51" s="20">
        <v>13</v>
      </c>
      <c r="B51" s="99" t="s">
        <v>39</v>
      </c>
      <c r="C51" s="100"/>
      <c r="D51" s="101"/>
      <c r="E51" s="47">
        <v>304418.92</v>
      </c>
    </row>
    <row r="52" spans="1:5" ht="15.75" thickBot="1" x14ac:dyDescent="0.3"/>
    <row r="53" spans="1:5" ht="15.75" thickBot="1" x14ac:dyDescent="0.3">
      <c r="A53" s="124" t="s">
        <v>112</v>
      </c>
      <c r="B53" s="125"/>
      <c r="C53" s="125"/>
      <c r="D53" s="126"/>
      <c r="E53" s="72">
        <f>SUM(E15+E16+E24+E28+E30+E34+E39+E44+E45+E46+E48+E51)</f>
        <v>1291410.8799999999</v>
      </c>
    </row>
  </sheetData>
  <mergeCells count="43">
    <mergeCell ref="A53:D53"/>
    <mergeCell ref="B51:D51"/>
    <mergeCell ref="B45:D45"/>
    <mergeCell ref="B46:D46"/>
    <mergeCell ref="A48:A50"/>
    <mergeCell ref="B48:D48"/>
    <mergeCell ref="B49:D49"/>
    <mergeCell ref="B50:D50"/>
    <mergeCell ref="B44:D44"/>
    <mergeCell ref="A30:A33"/>
    <mergeCell ref="B30:D30"/>
    <mergeCell ref="E30:E31"/>
    <mergeCell ref="B32:D32"/>
    <mergeCell ref="B33:D33"/>
    <mergeCell ref="A34:A37"/>
    <mergeCell ref="B34:D34"/>
    <mergeCell ref="E34:E35"/>
    <mergeCell ref="B36:D36"/>
    <mergeCell ref="B37:D37"/>
    <mergeCell ref="A39:A42"/>
    <mergeCell ref="B39:D39"/>
    <mergeCell ref="E39:E40"/>
    <mergeCell ref="B41:D41"/>
    <mergeCell ref="B42:D42"/>
    <mergeCell ref="B28:D28"/>
    <mergeCell ref="A7:B7"/>
    <mergeCell ref="A8:B8"/>
    <mergeCell ref="A9:B9"/>
    <mergeCell ref="B13:D13"/>
    <mergeCell ref="B14:D15"/>
    <mergeCell ref="B16:D16"/>
    <mergeCell ref="B17:D17"/>
    <mergeCell ref="B21:D21"/>
    <mergeCell ref="B23:D23"/>
    <mergeCell ref="B24:D24"/>
    <mergeCell ref="B22:D22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2"/>
  <sheetViews>
    <sheetView topLeftCell="A37" workbookViewId="0">
      <selection activeCell="A52" sqref="A52:D52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1.25" customHeight="1" x14ac:dyDescent="0.25">
      <c r="A1" s="77" t="s">
        <v>46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1755730.94</v>
      </c>
      <c r="D4" s="5"/>
      <c r="E4" s="6" t="s">
        <v>6</v>
      </c>
    </row>
    <row r="5" spans="1:5" x14ac:dyDescent="0.25">
      <c r="A5" s="75" t="s">
        <v>7</v>
      </c>
      <c r="B5" s="76"/>
      <c r="C5" s="4">
        <v>1957.85</v>
      </c>
      <c r="D5" s="5"/>
      <c r="E5" s="6"/>
    </row>
    <row r="6" spans="1:5" x14ac:dyDescent="0.25">
      <c r="A6" s="75" t="s">
        <v>8</v>
      </c>
      <c r="B6" s="76"/>
      <c r="C6" s="4">
        <v>10319.780000000001</v>
      </c>
      <c r="D6" s="5"/>
      <c r="E6" s="6"/>
    </row>
    <row r="7" spans="1:5" x14ac:dyDescent="0.25">
      <c r="A7" s="75" t="s">
        <v>9</v>
      </c>
      <c r="B7" s="76"/>
      <c r="C7" s="4">
        <v>3307.86</v>
      </c>
      <c r="D7" s="5"/>
      <c r="E7" s="6"/>
    </row>
    <row r="8" spans="1:5" x14ac:dyDescent="0.25">
      <c r="A8" s="84" t="s">
        <v>10</v>
      </c>
      <c r="B8" s="85"/>
      <c r="C8" s="7">
        <v>92736.22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1864052.6500000001</v>
      </c>
      <c r="D9" s="10">
        <v>1355585.17</v>
      </c>
      <c r="E9" s="74">
        <f>D9*100/C9</f>
        <v>72.722472189827897</v>
      </c>
    </row>
    <row r="10" spans="1:5" ht="15" customHeight="1" x14ac:dyDescent="0.25">
      <c r="A10" s="98" t="s">
        <v>12</v>
      </c>
      <c r="B10" s="98"/>
      <c r="C10" s="98"/>
      <c r="D10" s="98"/>
      <c r="E10" s="69">
        <f>271875.21+55698.89</f>
        <v>327574.10000000003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2.25" customHeight="1" thickBot="1" x14ac:dyDescent="0.3">
      <c r="A16" s="20">
        <v>1</v>
      </c>
      <c r="B16" s="81" t="s">
        <v>17</v>
      </c>
      <c r="C16" s="82"/>
      <c r="D16" s="83"/>
      <c r="E16" s="30">
        <v>98051.99</v>
      </c>
    </row>
    <row r="17" spans="1:5" ht="45" customHeight="1" thickBot="1" x14ac:dyDescent="0.3">
      <c r="A17" s="20">
        <v>2</v>
      </c>
      <c r="B17" s="91" t="s">
        <v>18</v>
      </c>
      <c r="C17" s="92"/>
      <c r="D17" s="93"/>
      <c r="E17" s="30">
        <v>90034.880000000005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40.5" customHeight="1" thickBot="1" x14ac:dyDescent="0.3">
      <c r="A21" s="20">
        <v>3</v>
      </c>
      <c r="B21" s="81" t="s">
        <v>20</v>
      </c>
      <c r="C21" s="82"/>
      <c r="D21" s="83"/>
      <c r="E21" s="30"/>
    </row>
    <row r="22" spans="1:5" ht="15.75" thickBot="1" x14ac:dyDescent="0.3">
      <c r="A22" s="31">
        <v>4</v>
      </c>
      <c r="B22" s="94" t="s">
        <v>21</v>
      </c>
      <c r="C22" s="95"/>
      <c r="D22" s="96"/>
      <c r="E22" s="32"/>
    </row>
    <row r="23" spans="1:5" ht="15.75" thickBot="1" x14ac:dyDescent="0.3">
      <c r="A23" s="33"/>
      <c r="B23" s="97" t="s">
        <v>22</v>
      </c>
      <c r="C23" s="97"/>
      <c r="D23" s="97"/>
      <c r="E23" s="47">
        <v>256126.37</v>
      </c>
    </row>
    <row r="24" spans="1:5" x14ac:dyDescent="0.25">
      <c r="A24" s="18"/>
      <c r="B24" s="28"/>
      <c r="C24" s="29"/>
      <c r="D24" s="19"/>
      <c r="E24" s="19"/>
    </row>
    <row r="25" spans="1:5" x14ac:dyDescent="0.25">
      <c r="A25" s="18"/>
      <c r="B25" s="34" t="s">
        <v>23</v>
      </c>
      <c r="C25" s="34"/>
      <c r="D25" s="34"/>
      <c r="E25" s="19"/>
    </row>
    <row r="26" spans="1:5" ht="15.75" thickBot="1" x14ac:dyDescent="0.3">
      <c r="A26" s="18"/>
      <c r="B26" s="28"/>
      <c r="C26" s="29"/>
      <c r="D26" s="19"/>
      <c r="E26" s="19"/>
    </row>
    <row r="27" spans="1:5" ht="40.5" customHeight="1" thickBot="1" x14ac:dyDescent="0.3">
      <c r="A27" s="20">
        <v>5</v>
      </c>
      <c r="B27" s="81" t="s">
        <v>24</v>
      </c>
      <c r="C27" s="82"/>
      <c r="D27" s="83"/>
      <c r="E27" s="35">
        <v>260133.9</v>
      </c>
    </row>
    <row r="28" spans="1:5" ht="15.75" thickBot="1" x14ac:dyDescent="0.3">
      <c r="A28" s="36"/>
      <c r="B28" s="37"/>
      <c r="C28" s="37"/>
      <c r="D28" s="37"/>
      <c r="E28" s="38"/>
    </row>
    <row r="29" spans="1:5" x14ac:dyDescent="0.25">
      <c r="A29" s="102">
        <v>6</v>
      </c>
      <c r="B29" s="106" t="s">
        <v>25</v>
      </c>
      <c r="C29" s="107"/>
      <c r="D29" s="108"/>
      <c r="E29" s="109">
        <f>E31+E32</f>
        <v>6667.5</v>
      </c>
    </row>
    <row r="30" spans="1:5" x14ac:dyDescent="0.25">
      <c r="A30" s="103"/>
      <c r="B30" s="39" t="s">
        <v>26</v>
      </c>
      <c r="C30" s="37"/>
      <c r="D30" s="40"/>
      <c r="E30" s="110"/>
    </row>
    <row r="31" spans="1:5" x14ac:dyDescent="0.25">
      <c r="A31" s="104"/>
      <c r="B31" s="111" t="s">
        <v>27</v>
      </c>
      <c r="C31" s="111"/>
      <c r="D31" s="111"/>
      <c r="E31" s="41">
        <v>0</v>
      </c>
    </row>
    <row r="32" spans="1:5" ht="27.75" customHeight="1" thickBot="1" x14ac:dyDescent="0.3">
      <c r="A32" s="105"/>
      <c r="B32" s="112" t="s">
        <v>28</v>
      </c>
      <c r="C32" s="113"/>
      <c r="D32" s="114"/>
      <c r="E32" s="42">
        <v>6667.5</v>
      </c>
    </row>
    <row r="33" spans="1:5" x14ac:dyDescent="0.25">
      <c r="A33" s="115">
        <v>7</v>
      </c>
      <c r="B33" s="118" t="s">
        <v>29</v>
      </c>
      <c r="C33" s="119"/>
      <c r="D33" s="120"/>
      <c r="E33" s="109">
        <f>E35+E36</f>
        <v>319576.76</v>
      </c>
    </row>
    <row r="34" spans="1:5" x14ac:dyDescent="0.25">
      <c r="A34" s="116"/>
      <c r="B34" s="43" t="s">
        <v>26</v>
      </c>
      <c r="C34" s="44"/>
      <c r="D34" s="45"/>
      <c r="E34" s="110"/>
    </row>
    <row r="35" spans="1:5" x14ac:dyDescent="0.25">
      <c r="A35" s="116"/>
      <c r="B35" s="121" t="s">
        <v>30</v>
      </c>
      <c r="C35" s="121"/>
      <c r="D35" s="121"/>
      <c r="E35" s="41">
        <v>298842.32</v>
      </c>
    </row>
    <row r="36" spans="1:5" ht="15.75" thickBot="1" x14ac:dyDescent="0.3">
      <c r="A36" s="117"/>
      <c r="B36" s="122" t="s">
        <v>31</v>
      </c>
      <c r="C36" s="122"/>
      <c r="D36" s="122"/>
      <c r="E36" s="46">
        <v>20734.439999999999</v>
      </c>
    </row>
    <row r="37" spans="1:5" ht="15.75" thickBot="1" x14ac:dyDescent="0.3">
      <c r="A37" s="18"/>
      <c r="B37" s="28"/>
      <c r="C37" s="29"/>
      <c r="D37" s="19"/>
      <c r="E37" s="19"/>
    </row>
    <row r="38" spans="1:5" x14ac:dyDescent="0.25">
      <c r="A38" s="115">
        <v>8</v>
      </c>
      <c r="B38" s="106" t="s">
        <v>32</v>
      </c>
      <c r="C38" s="107"/>
      <c r="D38" s="108"/>
      <c r="E38" s="109">
        <f>E40+E41</f>
        <v>1865.5</v>
      </c>
    </row>
    <row r="39" spans="1:5" x14ac:dyDescent="0.25">
      <c r="A39" s="116"/>
      <c r="B39" s="39" t="s">
        <v>26</v>
      </c>
      <c r="C39" s="37"/>
      <c r="D39" s="40"/>
      <c r="E39" s="110"/>
    </row>
    <row r="40" spans="1:5" x14ac:dyDescent="0.25">
      <c r="A40" s="116"/>
      <c r="B40" s="111" t="s">
        <v>78</v>
      </c>
      <c r="C40" s="111"/>
      <c r="D40" s="111"/>
      <c r="E40" s="51">
        <v>1865.5</v>
      </c>
    </row>
    <row r="41" spans="1:5" ht="15.75" thickBot="1" x14ac:dyDescent="0.3">
      <c r="A41" s="117"/>
      <c r="B41" s="123" t="s">
        <v>79</v>
      </c>
      <c r="C41" s="123"/>
      <c r="D41" s="123"/>
      <c r="E41" s="52">
        <v>0</v>
      </c>
    </row>
    <row r="42" spans="1:5" ht="15.75" thickBot="1" x14ac:dyDescent="0.3">
      <c r="A42" s="18"/>
      <c r="B42" s="28"/>
      <c r="C42" s="29"/>
      <c r="D42" s="19"/>
      <c r="E42" s="19"/>
    </row>
    <row r="43" spans="1:5" ht="15.75" thickBot="1" x14ac:dyDescent="0.3">
      <c r="A43" s="33">
        <v>9</v>
      </c>
      <c r="B43" s="99" t="s">
        <v>33</v>
      </c>
      <c r="C43" s="100"/>
      <c r="D43" s="101"/>
      <c r="E43" s="47">
        <v>34209.35</v>
      </c>
    </row>
    <row r="44" spans="1:5" ht="15.75" thickBot="1" x14ac:dyDescent="0.3">
      <c r="A44" s="33">
        <v>10</v>
      </c>
      <c r="B44" s="99" t="s">
        <v>34</v>
      </c>
      <c r="C44" s="100"/>
      <c r="D44" s="101"/>
      <c r="E44" s="47">
        <v>12837.16</v>
      </c>
    </row>
    <row r="45" spans="1:5" ht="15.75" thickBot="1" x14ac:dyDescent="0.3">
      <c r="A45" s="48">
        <v>11</v>
      </c>
      <c r="B45" s="99" t="s">
        <v>35</v>
      </c>
      <c r="C45" s="100"/>
      <c r="D45" s="101"/>
      <c r="E45" s="47">
        <v>107773.56</v>
      </c>
    </row>
    <row r="46" spans="1:5" ht="15.75" thickBot="1" x14ac:dyDescent="0.3"/>
    <row r="47" spans="1:5" x14ac:dyDescent="0.25">
      <c r="A47" s="115">
        <v>12</v>
      </c>
      <c r="B47" s="94" t="s">
        <v>36</v>
      </c>
      <c r="C47" s="95"/>
      <c r="D47" s="96"/>
      <c r="E47" s="55">
        <f>E48+E49</f>
        <v>5022.42</v>
      </c>
    </row>
    <row r="48" spans="1:5" x14ac:dyDescent="0.25">
      <c r="A48" s="116"/>
      <c r="B48" s="121" t="s">
        <v>37</v>
      </c>
      <c r="C48" s="121"/>
      <c r="D48" s="121"/>
      <c r="E48" s="41">
        <v>1865.45</v>
      </c>
    </row>
    <row r="49" spans="1:5" ht="15.75" thickBot="1" x14ac:dyDescent="0.3">
      <c r="A49" s="117"/>
      <c r="B49" s="122" t="s">
        <v>38</v>
      </c>
      <c r="C49" s="122"/>
      <c r="D49" s="122"/>
      <c r="E49" s="46">
        <v>3156.97</v>
      </c>
    </row>
    <row r="50" spans="1:5" ht="15.75" thickBot="1" x14ac:dyDescent="0.3">
      <c r="A50" s="20">
        <v>13</v>
      </c>
      <c r="B50" s="99" t="s">
        <v>39</v>
      </c>
      <c r="C50" s="100"/>
      <c r="D50" s="101"/>
      <c r="E50" s="47">
        <v>124055.36</v>
      </c>
    </row>
    <row r="51" spans="1:5" ht="15.75" thickBot="1" x14ac:dyDescent="0.3"/>
    <row r="52" spans="1:5" ht="15.75" thickBot="1" x14ac:dyDescent="0.3">
      <c r="A52" s="124" t="s">
        <v>112</v>
      </c>
      <c r="B52" s="125"/>
      <c r="C52" s="125"/>
      <c r="D52" s="126"/>
      <c r="E52" s="72">
        <f>SUM(E14+E15+E23+E27+E29+E33+E38+E43+E44+E45+E47+E50)</f>
        <v>1128267.8800000001</v>
      </c>
    </row>
  </sheetData>
  <mergeCells count="42">
    <mergeCell ref="A52:D52"/>
    <mergeCell ref="B50:D50"/>
    <mergeCell ref="B44:D44"/>
    <mergeCell ref="B45:D45"/>
    <mergeCell ref="A47:A49"/>
    <mergeCell ref="B47:D47"/>
    <mergeCell ref="B48:D48"/>
    <mergeCell ref="B49:D49"/>
    <mergeCell ref="B43:D43"/>
    <mergeCell ref="A29:A32"/>
    <mergeCell ref="B29:D29"/>
    <mergeCell ref="E29:E30"/>
    <mergeCell ref="B31:D31"/>
    <mergeCell ref="B32:D32"/>
    <mergeCell ref="A33:A36"/>
    <mergeCell ref="B33:D33"/>
    <mergeCell ref="E33:E34"/>
    <mergeCell ref="B35:D35"/>
    <mergeCell ref="B36:D36"/>
    <mergeCell ref="A38:A41"/>
    <mergeCell ref="B38:D38"/>
    <mergeCell ref="E38:E39"/>
    <mergeCell ref="B40:D40"/>
    <mergeCell ref="B41:D41"/>
    <mergeCell ref="B27:D27"/>
    <mergeCell ref="A7:B7"/>
    <mergeCell ref="A8:B8"/>
    <mergeCell ref="A9:B9"/>
    <mergeCell ref="B13:D13"/>
    <mergeCell ref="B14:D15"/>
    <mergeCell ref="B16:D16"/>
    <mergeCell ref="B17:D17"/>
    <mergeCell ref="B21:D21"/>
    <mergeCell ref="B22:D22"/>
    <mergeCell ref="B23:D23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5"/>
  <sheetViews>
    <sheetView topLeftCell="A34" workbookViewId="0">
      <selection activeCell="I48" sqref="I48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1.25" customHeight="1" x14ac:dyDescent="0.25">
      <c r="A1" s="77" t="s">
        <v>107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3059317.4</v>
      </c>
      <c r="D4" s="5"/>
      <c r="E4" s="6" t="s">
        <v>6</v>
      </c>
    </row>
    <row r="5" spans="1:5" x14ac:dyDescent="0.25">
      <c r="A5" s="75" t="s">
        <v>7</v>
      </c>
      <c r="B5" s="76"/>
      <c r="C5" s="4">
        <v>2733.29</v>
      </c>
      <c r="D5" s="5"/>
      <c r="E5" s="6"/>
    </row>
    <row r="6" spans="1:5" x14ac:dyDescent="0.25">
      <c r="A6" s="75" t="s">
        <v>8</v>
      </c>
      <c r="B6" s="76"/>
      <c r="C6" s="4">
        <v>15491.12</v>
      </c>
      <c r="D6" s="5"/>
      <c r="E6" s="6"/>
    </row>
    <row r="7" spans="1:5" x14ac:dyDescent="0.25">
      <c r="A7" s="75" t="s">
        <v>9</v>
      </c>
      <c r="B7" s="76"/>
      <c r="C7" s="4">
        <v>4952.3100000000004</v>
      </c>
      <c r="D7" s="5"/>
      <c r="E7" s="6"/>
    </row>
    <row r="8" spans="1:5" x14ac:dyDescent="0.25">
      <c r="A8" s="84" t="s">
        <v>10</v>
      </c>
      <c r="B8" s="85"/>
      <c r="C8" s="7">
        <v>140714.82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3223208.94</v>
      </c>
      <c r="D9" s="10">
        <v>2475841.2799999998</v>
      </c>
      <c r="E9" s="74">
        <f>D9*100/C9</f>
        <v>76.81293164941394</v>
      </c>
    </row>
    <row r="10" spans="1:5" ht="15" customHeight="1" x14ac:dyDescent="0.25">
      <c r="A10" s="98" t="s">
        <v>12</v>
      </c>
      <c r="B10" s="98"/>
      <c r="C10" s="98"/>
      <c r="D10" s="98"/>
      <c r="E10" s="69">
        <f>449693.64+48296.67</f>
        <v>497990.31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3.75" customHeight="1" thickBot="1" x14ac:dyDescent="0.3">
      <c r="A16" s="20">
        <v>1</v>
      </c>
      <c r="B16" s="81" t="s">
        <v>17</v>
      </c>
      <c r="C16" s="82"/>
      <c r="D16" s="83"/>
      <c r="E16" s="30">
        <v>24805.84</v>
      </c>
    </row>
    <row r="17" spans="1:5" ht="40.5" customHeight="1" thickBot="1" x14ac:dyDescent="0.3">
      <c r="A17" s="20">
        <v>2</v>
      </c>
      <c r="B17" s="91" t="s">
        <v>18</v>
      </c>
      <c r="C17" s="92"/>
      <c r="D17" s="93"/>
      <c r="E17" s="35">
        <v>124515.88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40.5" customHeight="1" thickBot="1" x14ac:dyDescent="0.3">
      <c r="A21" s="20">
        <v>3</v>
      </c>
      <c r="B21" s="81" t="s">
        <v>20</v>
      </c>
      <c r="C21" s="82"/>
      <c r="D21" s="83"/>
      <c r="E21" s="30">
        <f>E22</f>
        <v>244748.34</v>
      </c>
    </row>
    <row r="22" spans="1:5" ht="17.25" customHeight="1" thickBot="1" x14ac:dyDescent="0.3">
      <c r="A22" s="60"/>
      <c r="B22" s="130" t="s">
        <v>96</v>
      </c>
      <c r="C22" s="131"/>
      <c r="D22" s="132"/>
      <c r="E22" s="62">
        <v>244748.34</v>
      </c>
    </row>
    <row r="23" spans="1:5" ht="15.75" thickBot="1" x14ac:dyDescent="0.3">
      <c r="A23" s="31">
        <v>4</v>
      </c>
      <c r="B23" s="94" t="s">
        <v>21</v>
      </c>
      <c r="C23" s="95"/>
      <c r="D23" s="96"/>
      <c r="E23" s="32">
        <f>E24+E25</f>
        <v>696528.7</v>
      </c>
    </row>
    <row r="24" spans="1:5" ht="15.75" thickBot="1" x14ac:dyDescent="0.3">
      <c r="A24" s="31"/>
      <c r="B24" s="137" t="s">
        <v>93</v>
      </c>
      <c r="C24" s="138"/>
      <c r="D24" s="139"/>
      <c r="E24" s="65">
        <v>646451.61</v>
      </c>
    </row>
    <row r="25" spans="1:5" ht="15.75" thickBot="1" x14ac:dyDescent="0.3">
      <c r="A25" s="31"/>
      <c r="B25" s="137" t="s">
        <v>106</v>
      </c>
      <c r="C25" s="138"/>
      <c r="D25" s="139"/>
      <c r="E25" s="65">
        <v>50077.09</v>
      </c>
    </row>
    <row r="26" spans="1:5" ht="20.25" customHeight="1" thickBot="1" x14ac:dyDescent="0.3">
      <c r="A26" s="33"/>
      <c r="B26" s="97" t="s">
        <v>22</v>
      </c>
      <c r="C26" s="97"/>
      <c r="D26" s="97"/>
      <c r="E26" s="47">
        <f>E21+E23</f>
        <v>941277.03999999992</v>
      </c>
    </row>
    <row r="27" spans="1:5" x14ac:dyDescent="0.25">
      <c r="A27" s="18"/>
      <c r="B27" s="28"/>
      <c r="C27" s="29"/>
      <c r="D27" s="19"/>
      <c r="E27" s="19"/>
    </row>
    <row r="28" spans="1:5" x14ac:dyDescent="0.25">
      <c r="A28" s="18"/>
      <c r="B28" s="34" t="s">
        <v>23</v>
      </c>
      <c r="C28" s="34"/>
      <c r="D28" s="34"/>
      <c r="E28" s="19"/>
    </row>
    <row r="29" spans="1:5" ht="15.75" thickBot="1" x14ac:dyDescent="0.3">
      <c r="A29" s="18"/>
      <c r="B29" s="28"/>
      <c r="C29" s="29"/>
      <c r="D29" s="19"/>
      <c r="E29" s="19"/>
    </row>
    <row r="30" spans="1:5" ht="39" customHeight="1" thickBot="1" x14ac:dyDescent="0.3">
      <c r="A30" s="20">
        <v>5</v>
      </c>
      <c r="B30" s="81" t="s">
        <v>24</v>
      </c>
      <c r="C30" s="82"/>
      <c r="D30" s="83"/>
      <c r="E30" s="35">
        <v>456174.19</v>
      </c>
    </row>
    <row r="31" spans="1:5" ht="15.75" thickBot="1" x14ac:dyDescent="0.3">
      <c r="A31" s="36"/>
      <c r="B31" s="37"/>
      <c r="C31" s="37"/>
      <c r="D31" s="37"/>
      <c r="E31" s="38"/>
    </row>
    <row r="32" spans="1:5" x14ac:dyDescent="0.25">
      <c r="A32" s="102">
        <v>6</v>
      </c>
      <c r="B32" s="106" t="s">
        <v>25</v>
      </c>
      <c r="C32" s="107"/>
      <c r="D32" s="108"/>
      <c r="E32" s="109">
        <f>E34+E35</f>
        <v>9975</v>
      </c>
    </row>
    <row r="33" spans="1:5" x14ac:dyDescent="0.25">
      <c r="A33" s="103"/>
      <c r="B33" s="39" t="s">
        <v>26</v>
      </c>
      <c r="C33" s="37"/>
      <c r="D33" s="40"/>
      <c r="E33" s="110"/>
    </row>
    <row r="34" spans="1:5" x14ac:dyDescent="0.25">
      <c r="A34" s="104"/>
      <c r="B34" s="111" t="s">
        <v>27</v>
      </c>
      <c r="C34" s="111"/>
      <c r="D34" s="111"/>
      <c r="E34" s="41">
        <v>0</v>
      </c>
    </row>
    <row r="35" spans="1:5" ht="32.25" customHeight="1" thickBot="1" x14ac:dyDescent="0.3">
      <c r="A35" s="105"/>
      <c r="B35" s="112" t="s">
        <v>28</v>
      </c>
      <c r="C35" s="113"/>
      <c r="D35" s="114"/>
      <c r="E35" s="42">
        <v>9975</v>
      </c>
    </row>
    <row r="36" spans="1:5" x14ac:dyDescent="0.25">
      <c r="A36" s="115">
        <v>7</v>
      </c>
      <c r="B36" s="118" t="s">
        <v>29</v>
      </c>
      <c r="C36" s="119"/>
      <c r="D36" s="120"/>
      <c r="E36" s="109">
        <f>E38+E39</f>
        <v>448263.48</v>
      </c>
    </row>
    <row r="37" spans="1:5" x14ac:dyDescent="0.25">
      <c r="A37" s="116"/>
      <c r="B37" s="43" t="s">
        <v>26</v>
      </c>
      <c r="C37" s="44"/>
      <c r="D37" s="45"/>
      <c r="E37" s="110"/>
    </row>
    <row r="38" spans="1:5" x14ac:dyDescent="0.25">
      <c r="A38" s="116"/>
      <c r="B38" s="121" t="s">
        <v>30</v>
      </c>
      <c r="C38" s="121"/>
      <c r="D38" s="121"/>
      <c r="E38" s="41">
        <v>448263.48</v>
      </c>
    </row>
    <row r="39" spans="1:5" ht="15.75" thickBot="1" x14ac:dyDescent="0.3">
      <c r="A39" s="117"/>
      <c r="B39" s="122" t="s">
        <v>31</v>
      </c>
      <c r="C39" s="122"/>
      <c r="D39" s="122"/>
      <c r="E39" s="46">
        <v>0</v>
      </c>
    </row>
    <row r="40" spans="1:5" ht="15.75" thickBot="1" x14ac:dyDescent="0.3">
      <c r="A40" s="18"/>
      <c r="B40" s="28"/>
      <c r="C40" s="29"/>
      <c r="D40" s="19"/>
      <c r="E40" s="19"/>
    </row>
    <row r="41" spans="1:5" x14ac:dyDescent="0.25">
      <c r="A41" s="115">
        <v>8</v>
      </c>
      <c r="B41" s="106" t="s">
        <v>32</v>
      </c>
      <c r="C41" s="107"/>
      <c r="D41" s="108"/>
      <c r="E41" s="109">
        <f>E43+E44</f>
        <v>3830.05</v>
      </c>
    </row>
    <row r="42" spans="1:5" x14ac:dyDescent="0.25">
      <c r="A42" s="116"/>
      <c r="B42" s="39" t="s">
        <v>26</v>
      </c>
      <c r="C42" s="37"/>
      <c r="D42" s="40"/>
      <c r="E42" s="110"/>
    </row>
    <row r="43" spans="1:5" x14ac:dyDescent="0.25">
      <c r="A43" s="116"/>
      <c r="B43" s="111" t="s">
        <v>78</v>
      </c>
      <c r="C43" s="111"/>
      <c r="D43" s="111"/>
      <c r="E43" s="41">
        <v>3830.05</v>
      </c>
    </row>
    <row r="44" spans="1:5" ht="15.75" thickBot="1" x14ac:dyDescent="0.3">
      <c r="A44" s="117"/>
      <c r="B44" s="123" t="s">
        <v>79</v>
      </c>
      <c r="C44" s="123"/>
      <c r="D44" s="123"/>
      <c r="E44" s="46">
        <v>0</v>
      </c>
    </row>
    <row r="45" spans="1:5" ht="15.75" thickBot="1" x14ac:dyDescent="0.3">
      <c r="A45" s="18"/>
      <c r="B45" s="28"/>
      <c r="C45" s="29"/>
      <c r="D45" s="19"/>
      <c r="E45" s="19"/>
    </row>
    <row r="46" spans="1:5" ht="15.75" thickBot="1" x14ac:dyDescent="0.3">
      <c r="A46" s="33">
        <v>9</v>
      </c>
      <c r="B46" s="99" t="s">
        <v>33</v>
      </c>
      <c r="C46" s="100"/>
      <c r="D46" s="101"/>
      <c r="E46" s="47">
        <v>59991.68</v>
      </c>
    </row>
    <row r="47" spans="1:5" ht="15.75" thickBot="1" x14ac:dyDescent="0.3">
      <c r="A47" s="33">
        <v>10</v>
      </c>
      <c r="B47" s="99" t="s">
        <v>34</v>
      </c>
      <c r="C47" s="100"/>
      <c r="D47" s="101"/>
      <c r="E47" s="47">
        <v>19205.2</v>
      </c>
    </row>
    <row r="48" spans="1:5" ht="15.75" thickBot="1" x14ac:dyDescent="0.3">
      <c r="A48" s="48">
        <v>11</v>
      </c>
      <c r="B48" s="99" t="s">
        <v>35</v>
      </c>
      <c r="C48" s="100"/>
      <c r="D48" s="101"/>
      <c r="E48" s="47">
        <v>188993.12</v>
      </c>
    </row>
    <row r="49" spans="1:5" ht="15.75" thickBot="1" x14ac:dyDescent="0.3"/>
    <row r="50" spans="1:5" x14ac:dyDescent="0.25">
      <c r="A50" s="115">
        <v>12</v>
      </c>
      <c r="B50" s="94" t="s">
        <v>36</v>
      </c>
      <c r="C50" s="95"/>
      <c r="D50" s="96"/>
      <c r="E50" s="55">
        <f>E51+E52</f>
        <v>59458.400000000009</v>
      </c>
    </row>
    <row r="51" spans="1:5" x14ac:dyDescent="0.25">
      <c r="A51" s="116"/>
      <c r="B51" s="121" t="s">
        <v>37</v>
      </c>
      <c r="C51" s="121"/>
      <c r="D51" s="121"/>
      <c r="E51" s="41">
        <v>33406.410000000003</v>
      </c>
    </row>
    <row r="52" spans="1:5" ht="15.75" thickBot="1" x14ac:dyDescent="0.3">
      <c r="A52" s="117"/>
      <c r="B52" s="122" t="s">
        <v>38</v>
      </c>
      <c r="C52" s="122"/>
      <c r="D52" s="122"/>
      <c r="E52" s="46">
        <v>26051.99</v>
      </c>
    </row>
    <row r="53" spans="1:5" ht="15.75" thickBot="1" x14ac:dyDescent="0.3">
      <c r="A53" s="20">
        <v>13</v>
      </c>
      <c r="B53" s="99" t="s">
        <v>39</v>
      </c>
      <c r="C53" s="100"/>
      <c r="D53" s="101"/>
      <c r="E53" s="47">
        <v>138559.21</v>
      </c>
    </row>
    <row r="54" spans="1:5" ht="15.75" thickBot="1" x14ac:dyDescent="0.3"/>
    <row r="55" spans="1:5" ht="15.75" thickBot="1" x14ac:dyDescent="0.3">
      <c r="A55" s="124" t="s">
        <v>112</v>
      </c>
      <c r="B55" s="125"/>
      <c r="C55" s="125"/>
      <c r="D55" s="126"/>
      <c r="E55" s="72">
        <f>SUM(E17+E18+E26+E30+E32+E36+E41+E46+E47+E48+E50+E53)</f>
        <v>2450243.2499999995</v>
      </c>
    </row>
  </sheetData>
  <mergeCells count="45">
    <mergeCell ref="A55:D55"/>
    <mergeCell ref="B53:D53"/>
    <mergeCell ref="B47:D47"/>
    <mergeCell ref="B48:D48"/>
    <mergeCell ref="A50:A52"/>
    <mergeCell ref="B50:D50"/>
    <mergeCell ref="B51:D51"/>
    <mergeCell ref="B52:D52"/>
    <mergeCell ref="B46:D46"/>
    <mergeCell ref="A32:A35"/>
    <mergeCell ref="B32:D32"/>
    <mergeCell ref="E32:E33"/>
    <mergeCell ref="B34:D34"/>
    <mergeCell ref="B35:D35"/>
    <mergeCell ref="A36:A39"/>
    <mergeCell ref="B36:D36"/>
    <mergeCell ref="E36:E37"/>
    <mergeCell ref="B38:D38"/>
    <mergeCell ref="B39:D39"/>
    <mergeCell ref="A41:A44"/>
    <mergeCell ref="B41:D41"/>
    <mergeCell ref="E41:E42"/>
    <mergeCell ref="B43:D43"/>
    <mergeCell ref="B44:D44"/>
    <mergeCell ref="B30:D30"/>
    <mergeCell ref="A7:B7"/>
    <mergeCell ref="A8:B8"/>
    <mergeCell ref="A9:B9"/>
    <mergeCell ref="B13:D13"/>
    <mergeCell ref="B14:D15"/>
    <mergeCell ref="B16:D16"/>
    <mergeCell ref="B17:D17"/>
    <mergeCell ref="B21:D21"/>
    <mergeCell ref="B23:D23"/>
    <mergeCell ref="B26:D26"/>
    <mergeCell ref="B22:D22"/>
    <mergeCell ref="B24:D24"/>
    <mergeCell ref="B25:D25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3"/>
  <sheetViews>
    <sheetView topLeftCell="A34" workbookViewId="0">
      <selection activeCell="I48" sqref="I48"/>
    </sheetView>
  </sheetViews>
  <sheetFormatPr defaultRowHeight="15" x14ac:dyDescent="0.25"/>
  <cols>
    <col min="1" max="1" width="5.140625" style="13" customWidth="1"/>
    <col min="2" max="2" width="44.5703125" style="14" customWidth="1"/>
    <col min="3" max="3" width="13" style="15" customWidth="1"/>
    <col min="4" max="4" width="15.28515625" customWidth="1"/>
    <col min="5" max="5" width="17.5703125" customWidth="1"/>
  </cols>
  <sheetData>
    <row r="1" spans="1:5" ht="45.75" customHeight="1" x14ac:dyDescent="0.25">
      <c r="A1" s="77" t="s">
        <v>48</v>
      </c>
      <c r="B1" s="77"/>
      <c r="C1" s="77"/>
      <c r="D1" s="77"/>
      <c r="E1" s="77"/>
    </row>
    <row r="2" spans="1:5" ht="15.75" thickBot="1" x14ac:dyDescent="0.3">
      <c r="A2" s="78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1" t="s">
        <v>2</v>
      </c>
      <c r="D3" s="2" t="s">
        <v>3</v>
      </c>
      <c r="E3" s="3" t="s">
        <v>4</v>
      </c>
    </row>
    <row r="4" spans="1:5" x14ac:dyDescent="0.25">
      <c r="A4" s="75" t="s">
        <v>5</v>
      </c>
      <c r="B4" s="76"/>
      <c r="C4" s="4">
        <v>1968531.99</v>
      </c>
      <c r="D4" s="5"/>
      <c r="E4" s="6" t="s">
        <v>6</v>
      </c>
    </row>
    <row r="5" spans="1:5" x14ac:dyDescent="0.25">
      <c r="A5" s="75" t="s">
        <v>7</v>
      </c>
      <c r="B5" s="76"/>
      <c r="C5" s="4">
        <v>2929.91</v>
      </c>
      <c r="D5" s="5"/>
      <c r="E5" s="6"/>
    </row>
    <row r="6" spans="1:5" x14ac:dyDescent="0.25">
      <c r="A6" s="75" t="s">
        <v>8</v>
      </c>
      <c r="B6" s="76"/>
      <c r="C6" s="4">
        <v>15626.79</v>
      </c>
      <c r="D6" s="5"/>
      <c r="E6" s="6"/>
    </row>
    <row r="7" spans="1:5" x14ac:dyDescent="0.25">
      <c r="A7" s="75" t="s">
        <v>9</v>
      </c>
      <c r="B7" s="76"/>
      <c r="C7" s="4">
        <v>4802.78</v>
      </c>
      <c r="D7" s="5"/>
      <c r="E7" s="6"/>
    </row>
    <row r="8" spans="1:5" x14ac:dyDescent="0.25">
      <c r="A8" s="84" t="s">
        <v>10</v>
      </c>
      <c r="B8" s="85"/>
      <c r="C8" s="7">
        <v>117429.84</v>
      </c>
      <c r="D8" s="8"/>
      <c r="E8" s="9"/>
    </row>
    <row r="9" spans="1:5" ht="15.75" thickBot="1" x14ac:dyDescent="0.3">
      <c r="A9" s="86" t="s">
        <v>11</v>
      </c>
      <c r="B9" s="87"/>
      <c r="C9" s="10">
        <f>SUM(C4:C8)</f>
        <v>2109321.31</v>
      </c>
      <c r="D9" s="10">
        <v>1547439.03</v>
      </c>
      <c r="E9" s="74">
        <f>D9*100/C9</f>
        <v>73.36193981750462</v>
      </c>
    </row>
    <row r="10" spans="1:5" ht="15" customHeight="1" x14ac:dyDescent="0.25">
      <c r="A10" s="98" t="s">
        <v>12</v>
      </c>
      <c r="B10" s="98"/>
      <c r="C10" s="98"/>
      <c r="D10" s="98"/>
      <c r="E10" s="69">
        <f>295543.81+29530.25</f>
        <v>325074.06</v>
      </c>
    </row>
    <row r="11" spans="1:5" ht="15.75" x14ac:dyDescent="0.25">
      <c r="A11" s="12"/>
      <c r="B11" s="12"/>
      <c r="C11" s="12"/>
      <c r="D11" s="12"/>
      <c r="E11" s="12"/>
    </row>
    <row r="13" spans="1:5" ht="38.25" x14ac:dyDescent="0.25">
      <c r="A13" s="16" t="s">
        <v>13</v>
      </c>
      <c r="B13" s="88" t="s">
        <v>14</v>
      </c>
      <c r="C13" s="88"/>
      <c r="D13" s="88"/>
      <c r="E13" s="17" t="s">
        <v>15</v>
      </c>
    </row>
    <row r="14" spans="1:5" x14ac:dyDescent="0.25">
      <c r="A14" s="18"/>
      <c r="B14" s="89" t="s">
        <v>16</v>
      </c>
      <c r="C14" s="89"/>
      <c r="D14" s="89"/>
      <c r="E14" s="19"/>
    </row>
    <row r="15" spans="1:5" ht="15.75" thickBot="1" x14ac:dyDescent="0.3">
      <c r="A15" s="18"/>
      <c r="B15" s="90"/>
      <c r="C15" s="90"/>
      <c r="D15" s="90"/>
      <c r="E15" s="19"/>
    </row>
    <row r="16" spans="1:5" ht="33" customHeight="1" thickBot="1" x14ac:dyDescent="0.3">
      <c r="A16" s="20">
        <v>1</v>
      </c>
      <c r="B16" s="81" t="s">
        <v>17</v>
      </c>
      <c r="C16" s="82"/>
      <c r="D16" s="83"/>
      <c r="E16" s="30">
        <v>59396.22</v>
      </c>
    </row>
    <row r="17" spans="1:5" ht="39.75" customHeight="1" thickBot="1" x14ac:dyDescent="0.3">
      <c r="A17" s="20">
        <v>2</v>
      </c>
      <c r="B17" s="91" t="s">
        <v>18</v>
      </c>
      <c r="C17" s="92"/>
      <c r="D17" s="93"/>
      <c r="E17" s="30">
        <v>118039.07</v>
      </c>
    </row>
    <row r="18" spans="1:5" x14ac:dyDescent="0.25">
      <c r="A18" s="21"/>
      <c r="B18" s="22"/>
      <c r="C18" s="22"/>
      <c r="D18" s="22"/>
      <c r="E18" s="23"/>
    </row>
    <row r="19" spans="1:5" x14ac:dyDescent="0.25">
      <c r="A19" s="24"/>
      <c r="B19" s="25" t="s">
        <v>19</v>
      </c>
      <c r="C19" s="26"/>
      <c r="D19" s="27"/>
      <c r="E19" s="26"/>
    </row>
    <row r="20" spans="1:5" ht="15.75" thickBot="1" x14ac:dyDescent="0.3">
      <c r="A20" s="18"/>
      <c r="B20" s="28"/>
      <c r="C20" s="29"/>
      <c r="D20" s="19"/>
      <c r="E20" s="29"/>
    </row>
    <row r="21" spans="1:5" ht="40.5" customHeight="1" thickBot="1" x14ac:dyDescent="0.3">
      <c r="A21" s="20">
        <v>3</v>
      </c>
      <c r="B21" s="81" t="s">
        <v>20</v>
      </c>
      <c r="C21" s="82"/>
      <c r="D21" s="83"/>
      <c r="E21" s="30">
        <f>E22</f>
        <v>319241.25</v>
      </c>
    </row>
    <row r="22" spans="1:5" ht="15.75" customHeight="1" thickBot="1" x14ac:dyDescent="0.3">
      <c r="A22" s="60"/>
      <c r="B22" s="130" t="s">
        <v>94</v>
      </c>
      <c r="C22" s="131"/>
      <c r="D22" s="132"/>
      <c r="E22" s="62">
        <v>319241.25</v>
      </c>
    </row>
    <row r="23" spans="1:5" ht="15.75" thickBot="1" x14ac:dyDescent="0.3">
      <c r="A23" s="31">
        <v>4</v>
      </c>
      <c r="B23" s="94" t="s">
        <v>21</v>
      </c>
      <c r="C23" s="95"/>
      <c r="D23" s="96"/>
      <c r="E23" s="32"/>
    </row>
    <row r="24" spans="1:5" ht="15.75" thickBot="1" x14ac:dyDescent="0.3">
      <c r="A24" s="33"/>
      <c r="B24" s="97" t="s">
        <v>22</v>
      </c>
      <c r="C24" s="97"/>
      <c r="D24" s="97"/>
      <c r="E24" s="47">
        <v>319241.25</v>
      </c>
    </row>
    <row r="25" spans="1:5" x14ac:dyDescent="0.25">
      <c r="A25" s="18"/>
      <c r="B25" s="28"/>
      <c r="C25" s="29"/>
      <c r="D25" s="19"/>
      <c r="E25" s="19"/>
    </row>
    <row r="26" spans="1:5" x14ac:dyDescent="0.25">
      <c r="A26" s="18"/>
      <c r="B26" s="34" t="s">
        <v>23</v>
      </c>
      <c r="C26" s="34"/>
      <c r="D26" s="34"/>
      <c r="E26" s="19"/>
    </row>
    <row r="27" spans="1:5" ht="15.75" thickBot="1" x14ac:dyDescent="0.3">
      <c r="A27" s="18"/>
      <c r="B27" s="28"/>
      <c r="C27" s="29"/>
      <c r="D27" s="19"/>
      <c r="E27" s="19"/>
    </row>
    <row r="28" spans="1:5" ht="42" customHeight="1" thickBot="1" x14ac:dyDescent="0.3">
      <c r="A28" s="20">
        <v>5</v>
      </c>
      <c r="B28" s="81" t="s">
        <v>24</v>
      </c>
      <c r="C28" s="82"/>
      <c r="D28" s="83"/>
      <c r="E28" s="35">
        <v>305862.34999999998</v>
      </c>
    </row>
    <row r="29" spans="1:5" ht="15.75" thickBot="1" x14ac:dyDescent="0.3">
      <c r="A29" s="36"/>
      <c r="B29" s="37"/>
      <c r="C29" s="37"/>
      <c r="D29" s="37"/>
      <c r="E29" s="38"/>
    </row>
    <row r="30" spans="1:5" x14ac:dyDescent="0.25">
      <c r="A30" s="102">
        <v>6</v>
      </c>
      <c r="B30" s="106" t="s">
        <v>25</v>
      </c>
      <c r="C30" s="107"/>
      <c r="D30" s="108"/>
      <c r="E30" s="109">
        <f>E32+E33</f>
        <v>35246.53</v>
      </c>
    </row>
    <row r="31" spans="1:5" x14ac:dyDescent="0.25">
      <c r="A31" s="103"/>
      <c r="B31" s="39" t="s">
        <v>26</v>
      </c>
      <c r="C31" s="37"/>
      <c r="D31" s="40"/>
      <c r="E31" s="110"/>
    </row>
    <row r="32" spans="1:5" x14ac:dyDescent="0.25">
      <c r="A32" s="104"/>
      <c r="B32" s="111" t="s">
        <v>27</v>
      </c>
      <c r="C32" s="111"/>
      <c r="D32" s="111"/>
      <c r="E32" s="41">
        <v>23906.53</v>
      </c>
    </row>
    <row r="33" spans="1:5" ht="27" customHeight="1" thickBot="1" x14ac:dyDescent="0.3">
      <c r="A33" s="105"/>
      <c r="B33" s="112" t="s">
        <v>28</v>
      </c>
      <c r="C33" s="113"/>
      <c r="D33" s="114"/>
      <c r="E33" s="41">
        <v>11340</v>
      </c>
    </row>
    <row r="34" spans="1:5" x14ac:dyDescent="0.25">
      <c r="A34" s="115">
        <v>7</v>
      </c>
      <c r="B34" s="118" t="s">
        <v>29</v>
      </c>
      <c r="C34" s="119"/>
      <c r="D34" s="120"/>
      <c r="E34" s="109">
        <f>E36+E37</f>
        <v>172103.19</v>
      </c>
    </row>
    <row r="35" spans="1:5" x14ac:dyDescent="0.25">
      <c r="A35" s="116"/>
      <c r="B35" s="43" t="s">
        <v>26</v>
      </c>
      <c r="C35" s="44"/>
      <c r="D35" s="45"/>
      <c r="E35" s="110"/>
    </row>
    <row r="36" spans="1:5" x14ac:dyDescent="0.25">
      <c r="A36" s="116"/>
      <c r="B36" s="121" t="s">
        <v>30</v>
      </c>
      <c r="C36" s="121"/>
      <c r="D36" s="121"/>
      <c r="E36" s="41">
        <v>160740.93</v>
      </c>
    </row>
    <row r="37" spans="1:5" ht="15.75" thickBot="1" x14ac:dyDescent="0.3">
      <c r="A37" s="117"/>
      <c r="B37" s="122" t="s">
        <v>31</v>
      </c>
      <c r="C37" s="122"/>
      <c r="D37" s="122"/>
      <c r="E37" s="46">
        <v>11362.26</v>
      </c>
    </row>
    <row r="38" spans="1:5" ht="15.75" thickBot="1" x14ac:dyDescent="0.3">
      <c r="A38" s="18"/>
      <c r="B38" s="28"/>
      <c r="C38" s="29"/>
      <c r="D38" s="19"/>
      <c r="E38" s="19"/>
    </row>
    <row r="39" spans="1:5" x14ac:dyDescent="0.25">
      <c r="A39" s="115">
        <v>8</v>
      </c>
      <c r="B39" s="106" t="s">
        <v>32</v>
      </c>
      <c r="C39" s="107"/>
      <c r="D39" s="108"/>
      <c r="E39" s="109">
        <f>E41+E42</f>
        <v>3645.95</v>
      </c>
    </row>
    <row r="40" spans="1:5" x14ac:dyDescent="0.25">
      <c r="A40" s="116"/>
      <c r="B40" s="39" t="s">
        <v>26</v>
      </c>
      <c r="C40" s="37"/>
      <c r="D40" s="40"/>
      <c r="E40" s="110"/>
    </row>
    <row r="41" spans="1:5" x14ac:dyDescent="0.25">
      <c r="A41" s="116"/>
      <c r="B41" s="111" t="s">
        <v>78</v>
      </c>
      <c r="C41" s="111"/>
      <c r="D41" s="111"/>
      <c r="E41" s="41">
        <v>3645.95</v>
      </c>
    </row>
    <row r="42" spans="1:5" ht="15.75" thickBot="1" x14ac:dyDescent="0.3">
      <c r="A42" s="117"/>
      <c r="B42" s="123" t="s">
        <v>79</v>
      </c>
      <c r="C42" s="123"/>
      <c r="D42" s="123"/>
      <c r="E42" s="46">
        <v>0</v>
      </c>
    </row>
    <row r="43" spans="1:5" ht="15.75" thickBot="1" x14ac:dyDescent="0.3">
      <c r="A43" s="18"/>
      <c r="B43" s="28"/>
      <c r="C43" s="29"/>
      <c r="D43" s="19"/>
      <c r="E43" s="19"/>
    </row>
    <row r="44" spans="1:5" ht="15.75" thickBot="1" x14ac:dyDescent="0.3">
      <c r="A44" s="33">
        <v>9</v>
      </c>
      <c r="B44" s="99" t="s">
        <v>33</v>
      </c>
      <c r="C44" s="100"/>
      <c r="D44" s="101"/>
      <c r="E44" s="47">
        <v>40224.1</v>
      </c>
    </row>
    <row r="45" spans="1:5" ht="15.75" thickBot="1" x14ac:dyDescent="0.3">
      <c r="A45" s="33">
        <v>10</v>
      </c>
      <c r="B45" s="99" t="s">
        <v>34</v>
      </c>
      <c r="C45" s="100"/>
      <c r="D45" s="101"/>
      <c r="E45" s="47">
        <v>10916.64</v>
      </c>
    </row>
    <row r="46" spans="1:5" ht="15.75" thickBot="1" x14ac:dyDescent="0.3">
      <c r="A46" s="48">
        <v>11</v>
      </c>
      <c r="B46" s="99" t="s">
        <v>35</v>
      </c>
      <c r="C46" s="100"/>
      <c r="D46" s="101"/>
      <c r="E46" s="47">
        <v>126718.88</v>
      </c>
    </row>
    <row r="47" spans="1:5" ht="15.75" thickBot="1" x14ac:dyDescent="0.3"/>
    <row r="48" spans="1:5" x14ac:dyDescent="0.25">
      <c r="A48" s="115">
        <v>12</v>
      </c>
      <c r="B48" s="94" t="s">
        <v>36</v>
      </c>
      <c r="C48" s="95"/>
      <c r="D48" s="96"/>
      <c r="E48" s="55">
        <f>E49+E50</f>
        <v>27196.66</v>
      </c>
    </row>
    <row r="49" spans="1:5" x14ac:dyDescent="0.25">
      <c r="A49" s="116"/>
      <c r="B49" s="121" t="s">
        <v>37</v>
      </c>
      <c r="C49" s="121"/>
      <c r="D49" s="121"/>
      <c r="E49" s="41">
        <v>13058.45</v>
      </c>
    </row>
    <row r="50" spans="1:5" ht="15.75" thickBot="1" x14ac:dyDescent="0.3">
      <c r="A50" s="117"/>
      <c r="B50" s="122" t="s">
        <v>38</v>
      </c>
      <c r="C50" s="122"/>
      <c r="D50" s="122"/>
      <c r="E50" s="46">
        <v>14138.21</v>
      </c>
    </row>
    <row r="51" spans="1:5" ht="15.75" thickBot="1" x14ac:dyDescent="0.3">
      <c r="A51" s="20">
        <v>13</v>
      </c>
      <c r="B51" s="99" t="s">
        <v>39</v>
      </c>
      <c r="C51" s="100"/>
      <c r="D51" s="101"/>
      <c r="E51" s="47">
        <v>114631.66</v>
      </c>
    </row>
    <row r="52" spans="1:5" ht="15.75" thickBot="1" x14ac:dyDescent="0.3"/>
    <row r="53" spans="1:5" ht="15.75" thickBot="1" x14ac:dyDescent="0.3">
      <c r="A53" s="124" t="s">
        <v>112</v>
      </c>
      <c r="B53" s="125"/>
      <c r="C53" s="125"/>
      <c r="D53" s="126"/>
      <c r="E53" s="72">
        <f>SUM(E15+E16+E24+E28+E30+E34+E39+E44+E45+E46+E48+E51)</f>
        <v>1215183.4299999997</v>
      </c>
    </row>
  </sheetData>
  <mergeCells count="43">
    <mergeCell ref="A53:D53"/>
    <mergeCell ref="B51:D51"/>
    <mergeCell ref="B45:D45"/>
    <mergeCell ref="B46:D46"/>
    <mergeCell ref="A48:A50"/>
    <mergeCell ref="B48:D48"/>
    <mergeCell ref="B49:D49"/>
    <mergeCell ref="B50:D50"/>
    <mergeCell ref="B44:D44"/>
    <mergeCell ref="A30:A33"/>
    <mergeCell ref="B30:D30"/>
    <mergeCell ref="E30:E31"/>
    <mergeCell ref="B32:D32"/>
    <mergeCell ref="B33:D33"/>
    <mergeCell ref="A34:A37"/>
    <mergeCell ref="B34:D34"/>
    <mergeCell ref="E34:E35"/>
    <mergeCell ref="B36:D36"/>
    <mergeCell ref="B37:D37"/>
    <mergeCell ref="A39:A42"/>
    <mergeCell ref="B39:D39"/>
    <mergeCell ref="E39:E40"/>
    <mergeCell ref="B41:D41"/>
    <mergeCell ref="B42:D42"/>
    <mergeCell ref="B28:D28"/>
    <mergeCell ref="A7:B7"/>
    <mergeCell ref="A8:B8"/>
    <mergeCell ref="A9:B9"/>
    <mergeCell ref="B13:D13"/>
    <mergeCell ref="B14:D15"/>
    <mergeCell ref="B16:D16"/>
    <mergeCell ref="B17:D17"/>
    <mergeCell ref="B21:D21"/>
    <mergeCell ref="B23:D23"/>
    <mergeCell ref="B24:D24"/>
    <mergeCell ref="B22:D22"/>
    <mergeCell ref="A10:D10"/>
    <mergeCell ref="A6:B6"/>
    <mergeCell ref="A1:E1"/>
    <mergeCell ref="A2:E2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46</vt:i4>
      </vt:variant>
    </vt:vector>
  </HeadingPairs>
  <TitlesOfParts>
    <vt:vector size="46" baseType="lpstr">
      <vt:lpstr>Жулябина 10</vt:lpstr>
      <vt:lpstr>Жулябина 12</vt:lpstr>
      <vt:lpstr>Жулябина 18</vt:lpstr>
      <vt:lpstr>Жулябина 18а</vt:lpstr>
      <vt:lpstr>Жулябина 20</vt:lpstr>
      <vt:lpstr>Жулябина 20а</vt:lpstr>
      <vt:lpstr>Жулябина 22</vt:lpstr>
      <vt:lpstr>Ленина 02</vt:lpstr>
      <vt:lpstr>Ленина02к1</vt:lpstr>
      <vt:lpstr>Ленина02к2 </vt:lpstr>
      <vt:lpstr>Ленина02к3</vt:lpstr>
      <vt:lpstr>Ленина10</vt:lpstr>
      <vt:lpstr>Ленина12</vt:lpstr>
      <vt:lpstr>Ленина12а</vt:lpstr>
      <vt:lpstr>Ленина2к1</vt:lpstr>
      <vt:lpstr>Ленина2к2</vt:lpstr>
      <vt:lpstr>Ленина2к4</vt:lpstr>
      <vt:lpstr>Ленина4</vt:lpstr>
      <vt:lpstr>Ленина4а</vt:lpstr>
      <vt:lpstr>Ленина8</vt:lpstr>
      <vt:lpstr>Ленина8а</vt:lpstr>
      <vt:lpstr>Ног.ш10</vt:lpstr>
      <vt:lpstr>Ног.ш12</vt:lpstr>
      <vt:lpstr>Ног.ш12а</vt:lpstr>
      <vt:lpstr>Ног.ш16</vt:lpstr>
      <vt:lpstr>Ног.ш18</vt:lpstr>
      <vt:lpstr>Ног.ш18а</vt:lpstr>
      <vt:lpstr>Ног.ш20</vt:lpstr>
      <vt:lpstr>Ног.ш20а</vt:lpstr>
      <vt:lpstr>Ног.ш22</vt:lpstr>
      <vt:lpstr>Ног.ш4</vt:lpstr>
      <vt:lpstr>Ног.ш6</vt:lpstr>
      <vt:lpstr>Ног.ш8</vt:lpstr>
      <vt:lpstr>Пушк19-16</vt:lpstr>
      <vt:lpstr>Пушк21</vt:lpstr>
      <vt:lpstr>Пушк23</vt:lpstr>
      <vt:lpstr>Пушк24-14</vt:lpstr>
      <vt:lpstr>Пушк25</vt:lpstr>
      <vt:lpstr>Пушк25а</vt:lpstr>
      <vt:lpstr>Пушк27</vt:lpstr>
      <vt:lpstr>Пушк28</vt:lpstr>
      <vt:lpstr>Пушк28а</vt:lpstr>
      <vt:lpstr>Пушк29</vt:lpstr>
      <vt:lpstr>Пушк31</vt:lpstr>
      <vt:lpstr>Пушк35</vt:lpstr>
      <vt:lpstr>Пушк36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2021-04-01T07:51:13Z</dcterms:modified>
</cp:coreProperties>
</file>